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_skoroszyt"/>
  <mc:AlternateContent xmlns:mc="http://schemas.openxmlformats.org/markup-compatibility/2006">
    <mc:Choice Requires="x15">
      <x15ac:absPath xmlns:x15ac="http://schemas.microsoft.com/office/spreadsheetml/2010/11/ac" url="C:\Users\Dell\Desktop\zmiana-styczen-2020\GR\"/>
    </mc:Choice>
  </mc:AlternateContent>
  <xr:revisionPtr revIDLastSave="0" documentId="13_ncr:1_{70F2E775-8090-418B-AB73-FE43C6CCCA99}" xr6:coauthVersionLast="45" xr6:coauthVersionMax="45" xr10:uidLastSave="{00000000-0000-0000-0000-000000000000}"/>
  <bookViews>
    <workbookView xWindow="-120" yWindow="-120" windowWidth="29040" windowHeight="15840" tabRatio="620" xr2:uid="{00000000-000D-0000-FFFF-FFFF00000000}"/>
  </bookViews>
  <sheets>
    <sheet name="Podsumowanie" sheetId="12" r:id="rId1"/>
    <sheet name="Dolnośląska JR" sheetId="1" r:id="rId2"/>
    <sheet name="Kujawsko-pomorska JR" sheetId="31" r:id="rId3"/>
    <sheet name="Lubelska JR" sheetId="2" r:id="rId4"/>
    <sheet name="Lubuska JR" sheetId="3" r:id="rId5"/>
    <sheet name="Łódzka JR" sheetId="4" r:id="rId6"/>
    <sheet name="Małopolska JR" sheetId="32" r:id="rId7"/>
    <sheet name="Mazowiecka JR" sheetId="5" r:id="rId8"/>
    <sheet name="Opolskie JR" sheetId="6" r:id="rId9"/>
    <sheet name="Podkarpacka JR" sheetId="7" r:id="rId10"/>
    <sheet name="Podlaska JR" sheetId="33" r:id="rId11"/>
    <sheet name="Pomorska JR" sheetId="8" r:id="rId12"/>
    <sheet name="Śląska JR" sheetId="35" r:id="rId13"/>
    <sheet name="Świętokrzyska JR" sheetId="34" r:id="rId14"/>
    <sheet name="Warmińsko-mazurska JR" sheetId="36" r:id="rId15"/>
    <sheet name="Wielkopolska JR" sheetId="9" r:id="rId16"/>
    <sheet name="Zachodniopomorska JR" sheetId="10" r:id="rId17"/>
    <sheet name="MRiRW" sheetId="37" r:id="rId18"/>
    <sheet name="CDR (JC)" sheetId="11" r:id="rId19"/>
    <sheet name="CDR (SIR)" sheetId="13" r:id="rId20"/>
    <sheet name="Dolnośląski ODR" sheetId="14" r:id="rId21"/>
    <sheet name="Kujawsko-pomorski ODR" sheetId="15" r:id="rId22"/>
    <sheet name="Lubelski ODR" sheetId="18" r:id="rId23"/>
    <sheet name="Lubuski ODR" sheetId="16" r:id="rId24"/>
    <sheet name="Łódzki ODR" sheetId="17" r:id="rId25"/>
    <sheet name="Małopolski ODR" sheetId="19" r:id="rId26"/>
    <sheet name="Mazowiecki ODR" sheetId="20" r:id="rId27"/>
    <sheet name="Opolski ODR" sheetId="21" r:id="rId28"/>
    <sheet name="Podkarpacki ODR" sheetId="22" r:id="rId29"/>
    <sheet name="Podlaski ODR" sheetId="23" r:id="rId30"/>
    <sheet name="Pomorski ODR" sheetId="24" r:id="rId31"/>
    <sheet name="Śląski ODR" sheetId="25" r:id="rId32"/>
    <sheet name="Świętokrzyski ODR" sheetId="26" r:id="rId33"/>
    <sheet name="Warmińsko-mazurski ODR" sheetId="28" r:id="rId34"/>
    <sheet name="Wielkopolski ODR" sheetId="27" r:id="rId35"/>
    <sheet name="Zachodniopomorski ODR" sheetId="29" r:id="rId3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25" l="1"/>
  <c r="N27" i="25"/>
  <c r="P32" i="23"/>
  <c r="N22" i="22"/>
  <c r="P22" i="14" l="1"/>
  <c r="P211" i="11"/>
  <c r="Q137" i="6"/>
  <c r="N240" i="5"/>
  <c r="P148" i="4"/>
  <c r="N183" i="2"/>
  <c r="N36" i="26" l="1"/>
  <c r="P28" i="24"/>
  <c r="N28" i="24"/>
  <c r="P37" i="20"/>
  <c r="P32" i="20"/>
  <c r="P30" i="20"/>
  <c r="R13" i="16"/>
  <c r="P44" i="15"/>
  <c r="P36" i="15"/>
  <c r="P32" i="15"/>
  <c r="P24" i="15"/>
  <c r="N51" i="36"/>
  <c r="P42" i="34"/>
  <c r="N42" i="34"/>
  <c r="P49" i="35"/>
  <c r="P80" i="33"/>
  <c r="P79" i="33"/>
  <c r="P62" i="33"/>
  <c r="P61" i="33"/>
  <c r="P60" i="33"/>
  <c r="P57" i="33"/>
  <c r="P56" i="33"/>
  <c r="O54" i="33"/>
  <c r="P50" i="33"/>
  <c r="P49" i="33"/>
  <c r="P48" i="33"/>
  <c r="P47" i="33"/>
  <c r="P46" i="33"/>
  <c r="P44" i="33"/>
  <c r="P43" i="33"/>
  <c r="O41" i="33"/>
  <c r="O9" i="33"/>
  <c r="O9" i="32"/>
  <c r="M9" i="32"/>
  <c r="O7" i="32"/>
  <c r="N114" i="32" s="1"/>
  <c r="M7" i="32"/>
  <c r="N61" i="31"/>
  <c r="N84" i="33" l="1"/>
  <c r="N37" i="20"/>
  <c r="P33" i="37"/>
  <c r="O33" i="37"/>
  <c r="P32" i="37"/>
  <c r="O32" i="37"/>
  <c r="P31" i="37"/>
  <c r="O31" i="37"/>
  <c r="P30" i="37"/>
  <c r="O30" i="37"/>
  <c r="P29" i="37"/>
  <c r="O29" i="37"/>
  <c r="P28" i="37"/>
  <c r="O28" i="37"/>
  <c r="P27" i="37"/>
  <c r="O27" i="37"/>
  <c r="P26" i="37"/>
  <c r="O26" i="37"/>
  <c r="O25" i="37"/>
  <c r="P24" i="37"/>
  <c r="O24" i="37"/>
  <c r="P23" i="37"/>
  <c r="O22" i="37"/>
  <c r="P21" i="37"/>
  <c r="O21" i="37"/>
  <c r="P19" i="37"/>
  <c r="O19" i="37"/>
  <c r="O18" i="37"/>
  <c r="P17" i="37"/>
  <c r="O17" i="37"/>
  <c r="P16" i="37"/>
  <c r="O16" i="37"/>
  <c r="P15" i="37"/>
  <c r="P14" i="37"/>
  <c r="O14" i="37"/>
  <c r="P12" i="37"/>
  <c r="O12" i="37"/>
  <c r="P9" i="37"/>
  <c r="O9" i="37"/>
  <c r="P7" i="37"/>
  <c r="O7" i="37"/>
  <c r="N87" i="37" l="1"/>
  <c r="N22" i="29"/>
  <c r="O17" i="27"/>
  <c r="O16" i="27"/>
  <c r="O15" i="27"/>
  <c r="O14" i="27"/>
  <c r="O13" i="27"/>
  <c r="O12" i="27"/>
  <c r="O11" i="27"/>
  <c r="O9" i="27"/>
  <c r="N75" i="28"/>
  <c r="P22" i="22"/>
  <c r="P18" i="22"/>
  <c r="P17" i="22"/>
  <c r="N16" i="22"/>
  <c r="P16" i="22" s="1"/>
  <c r="P15" i="22"/>
  <c r="P14" i="22"/>
  <c r="P13" i="22"/>
  <c r="O13" i="22"/>
  <c r="P10" i="22"/>
  <c r="O8" i="22"/>
  <c r="P31" i="21"/>
  <c r="N31" i="21"/>
  <c r="P30" i="17"/>
  <c r="P18" i="17"/>
  <c r="N30" i="17" s="1"/>
  <c r="P38" i="18"/>
  <c r="N38" i="18"/>
  <c r="N22" i="14"/>
  <c r="P80" i="13"/>
  <c r="N80" i="13"/>
  <c r="F41" i="12" l="1"/>
  <c r="E41" i="12"/>
  <c r="D41" i="12"/>
  <c r="C41" i="12"/>
  <c r="N211" i="11" l="1"/>
  <c r="N163" i="11"/>
  <c r="N157" i="11"/>
  <c r="N141" i="11"/>
  <c r="N104" i="11"/>
  <c r="N95" i="11"/>
  <c r="N90" i="11"/>
  <c r="N85" i="11"/>
  <c r="N77" i="3" l="1"/>
  <c r="P183" i="2"/>
  <c r="P169" i="8" l="1"/>
  <c r="N169" i="8"/>
  <c r="N159" i="8"/>
  <c r="N155" i="8"/>
  <c r="N150" i="8"/>
  <c r="N146" i="8"/>
  <c r="N144" i="8"/>
  <c r="N140" i="8"/>
  <c r="N50" i="7" l="1"/>
  <c r="M8" i="7"/>
  <c r="I106" i="6" l="1"/>
  <c r="N105" i="6"/>
  <c r="I105" i="6"/>
  <c r="I96" i="6"/>
  <c r="I84" i="6"/>
  <c r="P240" i="5" l="1"/>
  <c r="I233" i="5"/>
  <c r="N230" i="5"/>
  <c r="I218" i="5"/>
  <c r="I217" i="5"/>
  <c r="N214" i="5"/>
  <c r="N211" i="5"/>
  <c r="I209" i="5"/>
  <c r="N203" i="5"/>
  <c r="N193" i="5"/>
  <c r="N185" i="5"/>
  <c r="P171" i="5"/>
  <c r="M143" i="5"/>
  <c r="M140" i="5"/>
  <c r="M138" i="5"/>
  <c r="M133" i="5"/>
  <c r="M131" i="5"/>
  <c r="M128" i="5"/>
  <c r="M124" i="5"/>
  <c r="M122" i="5"/>
  <c r="M120" i="5"/>
  <c r="M118" i="5"/>
  <c r="M110" i="5"/>
  <c r="M108" i="5"/>
  <c r="M106" i="5"/>
  <c r="M104" i="5"/>
  <c r="M95" i="5"/>
  <c r="M91" i="5"/>
  <c r="M88" i="5"/>
  <c r="M81" i="5"/>
  <c r="M80" i="5"/>
  <c r="M75" i="5"/>
  <c r="M67" i="5"/>
  <c r="M65" i="5"/>
  <c r="M63" i="5"/>
  <c r="M61" i="5"/>
  <c r="M54" i="5"/>
  <c r="M52" i="5"/>
  <c r="M50" i="5"/>
  <c r="M48" i="5"/>
  <c r="M46" i="5"/>
  <c r="M41" i="5"/>
  <c r="M37" i="5"/>
  <c r="M34" i="5"/>
  <c r="N148" i="4" l="1"/>
  <c r="L73" i="3" l="1"/>
  <c r="K73" i="3"/>
  <c r="J73" i="3"/>
  <c r="I73" i="3"/>
  <c r="H73" i="3"/>
  <c r="G73" i="3"/>
  <c r="F73" i="3"/>
  <c r="P178" i="2" l="1"/>
  <c r="P177" i="2"/>
  <c r="P176" i="2"/>
  <c r="P175" i="2"/>
  <c r="P174" i="2"/>
  <c r="P173" i="2"/>
  <c r="P172" i="2"/>
  <c r="P124" i="1" l="1"/>
  <c r="P77" i="1" l="1"/>
  <c r="N77" i="1" l="1"/>
  <c r="P74" i="1" l="1"/>
  <c r="N74" i="1"/>
  <c r="P69" i="1" l="1"/>
  <c r="N69" i="1"/>
  <c r="P66" i="1" l="1"/>
  <c r="N132" i="1" s="1"/>
  <c r="N66" i="1"/>
  <c r="O61" i="1" l="1"/>
  <c r="I58" i="1"/>
  <c r="I57" i="1"/>
  <c r="O56" i="1"/>
  <c r="I56" i="1"/>
  <c r="I53" i="1"/>
  <c r="O51" i="1"/>
  <c r="O50" i="1"/>
  <c r="I46" i="1"/>
  <c r="I44" i="1"/>
  <c r="I43" i="1"/>
  <c r="I41" i="1"/>
  <c r="O39" i="1"/>
  <c r="I39" i="1"/>
  <c r="I36" i="1"/>
  <c r="O35" i="1"/>
  <c r="O28" i="1"/>
  <c r="P132" i="1" l="1"/>
</calcChain>
</file>

<file path=xl/sharedStrings.xml><?xml version="1.0" encoding="utf-8"?>
<sst xmlns="http://schemas.openxmlformats.org/spreadsheetml/2006/main" count="14429" uniqueCount="6326">
  <si>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</si>
  <si>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</si>
  <si>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</si>
  <si>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</si>
  <si>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</si>
  <si>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</si>
  <si>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</si>
  <si>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</si>
  <si>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</si>
  <si>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</si>
  <si>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</si>
  <si>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</si>
  <si>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</si>
  <si>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</si>
  <si>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</si>
  <si>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</si>
  <si>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</si>
  <si>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</si>
  <si>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</si>
  <si>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</si>
  <si>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</si>
  <si>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</si>
  <si>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</si>
  <si>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</si>
  <si>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</si>
  <si>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</si>
  <si>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</si>
  <si>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</si>
  <si>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</si>
  <si>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</si>
  <si>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</si>
  <si>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</si>
  <si>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</si>
  <si>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</si>
  <si>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 VI</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</si>
  <si>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</si>
  <si>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</si>
  <si>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wystawa</t>
  </si>
  <si>
    <t>targi, wystawy, imprezy lokalne, regionalne, krajowe i międzynarodowe</t>
  </si>
  <si>
    <t>1</t>
  </si>
  <si>
    <t>członkinie Kół Gospodyń Wiejskich</t>
  </si>
  <si>
    <t>I-II</t>
  </si>
  <si>
    <t xml:space="preserve"> -</t>
  </si>
  <si>
    <t>Urząd Marszałkowski Województwa Dolnośląskiego</t>
  </si>
  <si>
    <t>Wybrzeże Słowackiego 12-14, 50-411 Wrocław</t>
  </si>
  <si>
    <t>liczba upominków</t>
  </si>
  <si>
    <t>26</t>
  </si>
  <si>
    <t>liczba wystawców</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</si>
  <si>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</si>
  <si>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</si>
  <si>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wynajęcie powierzchni wystawienniczej z zabudową na potrzeby wystawców</t>
  </si>
  <si>
    <t xml:space="preserve">osoby zainteresowane żywnością regionalną, ekologiczną, rękodziełem </t>
  </si>
  <si>
    <t>III-IV</t>
  </si>
  <si>
    <t>6</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</si>
  <si>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</si>
  <si>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</si>
  <si>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wynajęcie powierzchni wystawienniczej z zabudową na potrzeby wystawców, </t>
  </si>
  <si>
    <t>osoby zainteresowane żywnością regionalną, ekologiczną,  rękodziełem</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</si>
  <si>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</si>
  <si>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</si>
  <si>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III,VI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</si>
  <si>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</si>
  <si>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</si>
  <si>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spotkanie (podsumowanie konkursu)</t>
  </si>
  <si>
    <t>konkursy</t>
  </si>
  <si>
    <t>producenci produktów regionalnych, tradycyjnych, przetwórcy, rolnicy, właściciele gospodarstw agroturystycznych</t>
  </si>
  <si>
    <t>uczestnicy konkursów</t>
  </si>
  <si>
    <t>liczba nagród</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</si>
  <si>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</si>
  <si>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</si>
  <si>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</si>
  <si>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liczba konkursów</t>
  </si>
  <si>
    <t>przedstawiciele grup odnowy wsi, liderzy wiejscy, przedstawiciele samorządów gminnych</t>
  </si>
  <si>
    <t>I-IV</t>
  </si>
  <si>
    <t>liczba nagród finansowych dla laureatów i wyróżnionych</t>
  </si>
  <si>
    <t>liczba upominków dla laureatów i wyróżnionych</t>
  </si>
  <si>
    <t>I,II, III</t>
  </si>
  <si>
    <t>Międzynarodowa konferencja nt. promocji produktów regionalnych</t>
  </si>
  <si>
    <t>promocja regionalnej żywności, produktów wpisanych na listę produktów tradycyjnych, rolnictwa ekologicznego, agroturystyki, możliwość zaprezentowania oferty eksportowej, nawiązanie kontaktów gospodarczych i handlowych. Planowany jest udział przedstawicieli landów niemieckich - Saksonii i Brandeburgii i związana z tym wymiana wiedzy i doświadczeń nt. promocji produktów tradycyjnych i regionalnych</t>
  </si>
  <si>
    <t>konferencja</t>
  </si>
  <si>
    <t>konferencje</t>
  </si>
  <si>
    <t>II-III</t>
  </si>
  <si>
    <t>uczestnicy konferencji</t>
  </si>
  <si>
    <t>Szkolenie pt. Poprawienie zdrowotności dolnośląskich pasiek pszczelich</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</si>
  <si>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t>
  </si>
  <si>
    <t>szkolenia</t>
  </si>
  <si>
    <t>szkolenia/ seminaria/ inne formy szkoleniowe</t>
  </si>
  <si>
    <t>pszczelarze</t>
  </si>
  <si>
    <t>uczestnicy szkoleń/ seminariów/ innych form szkoleniowych</t>
  </si>
  <si>
    <t>I</t>
  </si>
  <si>
    <t>III Konferencja Naukowa "Agrotechniczne aspekty uprawy winorośli i jakości wina w Polsce", Winnica - Technologia - Enologia - Zdrowie</t>
  </si>
  <si>
    <t>celem operacji jest upowszechnianie wiedzy w zakresie innowacyjnych rozwiązań  związanych z uprawą winorośli i produkcją wina na obszarach wiejskich na terenie Dolnego Śląska. Planowane jest zorganizowanie konferencji, przeprowadzenie warsztatów oraz wydanie publikacji - monografii.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</si>
  <si>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konferencja/ kongres;  publikacja/ materiał drukowany</t>
  </si>
  <si>
    <t>liczba konferencji/kongresów</t>
  </si>
  <si>
    <t>Naukowcy prowadzący badania i studia w obszarach objętych tematyka konferencji, w tym doktoranci (w tym młodzi naukowcy do 35 roku życia); praktycy oraz producenci zainteresowani poszerzeniem oferty gospodarstwa, właściciele winnic i winiarni, osoby zainteresowane rozpoczęciem działalności winiarskiej, osoby zawodowo zainteresowane tematyką polskiego wina, osoby związane zawodowo z braną winiarską, w tym (nauczyciele, studenci sommelierzy, restauratorzy, kucharze).</t>
  </si>
  <si>
    <t>Uniwersytet Przyrodniczy we Wrocławiu</t>
  </si>
  <si>
    <t>ul. C.K. Norwida 25, 50-375 Wrocław</t>
  </si>
  <si>
    <t>liczba uczestników konferencji/kongresów</t>
  </si>
  <si>
    <t>liczba szkoleń/seminariów/warsztatów/spotkań</t>
  </si>
  <si>
    <t>liczba uczestników szkoleń/seminariów/warsztatów/spotkań</t>
  </si>
  <si>
    <t>liczba sztuk publikacji/materiałów drukowanych</t>
  </si>
  <si>
    <t>II</t>
  </si>
  <si>
    <t>XXIII Regionalna Wystawa Zwierząt Hodowlanych Książ 2018</t>
  </si>
  <si>
    <t xml:space="preserve"> celem operacji jest promocja chowu i hodowli zwierząt gospodarskich na Dolnym Śląsku oraz szeroko pojęta promocja problematyki rozwoju obszarów wiejskich regionu. Działania realizowane w ramach operacji będą skierowane na zwiększenie poziomu wiedzy, a także utrwalenie już zdobytego doświadczenia w zakresie prowadzenia gospodarstwa wśród rolników województwa dolnośląskiego, ze szczególnym uwzględnieniem rolników zajmujących się chowem zwierząt gospodarskich. Planowane jest zorgazniowanie wystawy, poublikacja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</si>
  <si>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 impreza plenerowa/ wystawa; prasa; audycja/ film/ spot odpowiednio w radiu i telewizji</t>
  </si>
  <si>
    <t>liczba nagród dla hodowców (grawerowane dyplomy)</t>
  </si>
  <si>
    <t>Producenci rolni – hodowcy bydła, koni, trzody chlewnej, owiec kóz, królików, a także drobnego inwentarza – wystawcy prezentujący ok. 200 zwierząt różnych gatunków; instytucje działające na rzecz rolnictwa ze szczególnym uwzględnieniem hodowców zwierząt; Jednostki naukowo-badawcze – przedstawiciele Uniwersytetu Przyrodniczego we Wrocławiu; Przetwórcy i wytwórcy produktów regionalnych; przedstawiciele firm okołorolniczych – wytwórcy pasz, producenci sprzętu do produkcji pasz; osoby odwiedzające wystawę.</t>
  </si>
  <si>
    <t>Dolnośląski Ośrodek Doradztwa Rolniczego we Wrocławiu</t>
  </si>
  <si>
    <t>ul. Zwycięska 8, 53-033 Wrocław</t>
  </si>
  <si>
    <t>liczba spotów w radiu/telewizji (liczba emisji)</t>
  </si>
  <si>
    <t>prasa (liczba ogłoszeń)</t>
  </si>
  <si>
    <t>liczba targów/imprez plenerowych/wystaw</t>
  </si>
  <si>
    <t>Pomysł na sukces - wymiana wiedzy  i doświadczeń pomiędzy partnerami KSOW</t>
  </si>
  <si>
    <t>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szczególnie w obszarze rozwoju przedsiębiorczości poprzez współorganizację i współuczestnictwo w szeregu działań odbywających się na terenie gmin Świerzawa, Dzierżoniów i miejscowości Niedźwiedzice w okresie od kwietnia do końca września 2018 roku. Planowane jest zorganizowanie 2 wyjazdów studyjnych wraz z drukiem materiałów informacyjno-promocyjnych. Tematy zgodne z § 17 ust. 1 pkt  9 rozporządzenia rozporządzenia Ministra Rolnictwa i Rozwoju Wsi z dnia 17 stycznia 2017 r. w sprawie krajowej sieci obszarów wiejskich w ramach Programu Rozwoju Obszarów Wiejskich na lata 2014–2020.</t>
  </si>
  <si>
    <t>wyjazd studyjny; publikacja/materiały drukowane</t>
  </si>
  <si>
    <t xml:space="preserve"> Mieszkańcy gmin wiejskich (partnerów projektu): gminy Dzierżoniów oraz gmin Kłodzko  i Świerzawa. Będą to wiejscy liderzy, sołtysi, członkowie organizacji pozarządowych i wiejskich, a także przedstawiciele lokalnych społeczności angażujący się społecznie. W grupie znajdą się ponadto osoby stawiające pierwsze kroki w budowaniu ofert wiosek tematycznych i pracujące nad poszerzeniem oferty.</t>
  </si>
  <si>
    <t>Gmina Dzierżoniów</t>
  </si>
  <si>
    <t>Ul. Piastowska 1, 58-200 Dzierżoniów</t>
  </si>
  <si>
    <t>liczba wyjazdów studyjnych</t>
  </si>
  <si>
    <t>liczba czestników wyjazdów studyjnych</t>
  </si>
  <si>
    <t>Święto Sera i Wina. Spotkanie Regionów.</t>
  </si>
  <si>
    <t>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Planowane jest zorganizowanie imprezy plenerowej, warsztatów, seminariów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</si>
  <si>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targi/ impreza plenerowa/ wystawa; publikacja/ materiał drukowany; audycja/ film/ spot odpowiednio w radiu i telewizji; informacje i publikacje w internecie</t>
  </si>
  <si>
    <t xml:space="preserve">Producenci sera i wina z Dolnego Śląska – członkowie Stowarzyszenia Serowarów Farmerskich i Zagrodowych oraz Stowarzyszenia Winnice Dolnośląskie; konsumenci i producenci żywności z Dolnego Śląska zainteresowani ruchem Slow Food; mieszkańcy Dolnego Śląska – głównie Wrocławia i okolic (w szczególności okolic Pawłowic, Domaszczyna, Ramiszowa, Mirkowa) -  dorośli oraz dzieci i młodzież.
</t>
  </si>
  <si>
    <t>II-IV</t>
  </si>
  <si>
    <t>liczba spotów w radiu  (liczba emisji)</t>
  </si>
  <si>
    <t>promocja operacji w internecie - liczba kampanii informacyjnych</t>
  </si>
  <si>
    <t>III</t>
  </si>
  <si>
    <t>Realizacja audycji telewizyjnej pt. "Zrób to ze smakiem"</t>
  </si>
  <si>
    <t>celem operacji jest zwiększenie liczby inicjatyw mieszkańców terenów wiejskich na rzecz rozwoju gospodarczego wsi, zwłaszcza wśród osób do 35 roku życia, zapobieganie inercji oraz wykluczeniu gospodarczemu ze względu na odległość od wielkich aglomeracji.
Zachęcanie do współpracy członków społeczności wiejskiej. Celem programu będzie promocja kuchni dolnośląskiej, wyrobów regionalnych, mody na slow food, a więc żywność wyrabianą w tradycyjny sposób. Prezentowane będą efekty współpracy pomiędzy organizacjami pozarządowymi, publicznymi i lokalnym samorządem.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</si>
  <si>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audycja telewizyjna</t>
  </si>
  <si>
    <t>liczba audycji telewizyjnych</t>
  </si>
  <si>
    <t>Mieszkańcy dolnośląskich wsi, zwłaszcza osoby między 20 a 35 rokiem życia.</t>
  </si>
  <si>
    <t xml:space="preserve">Telewizja Polska S.A. z siedzibą w Warszawie ul. J.P.Woronicza 17 00-999 Warszawa 
Oddział Terenowy we Wrocławiu ul. Karkonoska 8  
53-015 Wrocław
</t>
  </si>
  <si>
    <t>ul. Karkonoska 8, 53-015 Wrocław</t>
  </si>
  <si>
    <t>Rolnictwo wspierane społecznie - badanie szans rozwoju małych gospodarstw rolnych na Dolnym Śląsku w aspekcie produkcji  żywności wysokiej jakości</t>
  </si>
  <si>
    <t>celem operacji jest rozwój dolnośląskiego rynku żywności wysokiej jakości w ramach założeń Rolnictwa Wspieranego Społecznie poprzez eksperckie wspieranie rolników, producentów żywności, inicjowanie współpracy na linii producent – koordynator sieci – konsument oraz edukację konsumentów, jak również producentów żywności prowadzącą do zmiany mentalności i postaw.  Planowane jest zorganizowanie konferencji, przeprowadzenie badania ankietowego oraz druk publikacj i plakatówi. Tematy zgodne z § 17 ust. 1 pkt  9 rozporządzenia rozporządzenia Ministra Rolnictwa i Rozwoju Wsi z dnia 17 stycznia 2017 r. w sprawie krajowej sieci obszarów wiejskich w ramach Programu Rozwoju Obszarów Wiejskich na lata 2014–2020.</t>
  </si>
  <si>
    <t>konferencja/ kongres; publikacja/materiał drukowany; analiza/ ekspertyza/ badanie</t>
  </si>
  <si>
    <t xml:space="preserve">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</si>
  <si>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Stowarzyszenie "Żywność dla przyszłości"</t>
  </si>
  <si>
    <t>liczba badań ankietowych</t>
  </si>
  <si>
    <t>Włączenie społeczne poprzez realizację  Festiwalu Ducha Góra</t>
  </si>
  <si>
    <t>celem operacji jest aktywizacja i włączenie społeczności lokalnych wiejskich obszaru LGD Partnerstwo Ducha Gór w realizację Festiwalu Ducha Gór, poprzez opracowanie, zaplanowanie i realizację własnych inicjatyw opartych na autentycznych, lokalnych zasobach i tradycjach lokalnych obszaru Karkonoszy.  Planowane jest przeprowadzenie seminariów, szkoleń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</si>
  <si>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audycja/ film/ spot odpowiednio w radiu i telewizji</t>
  </si>
  <si>
    <t xml:space="preserve">
1. W zakresie seminarium i warsztatów: liderzy i grupy inicjatywne z poszczególnych gmin i miejscowości obszaru LGD. 
2. W zakresie warsztatów kulturowych: mieszkańców i turyści w sezonie letnim jako grup testujących ofertę zbudowaną przez społeczności lokalne. Tutaj założone jest uczestnictwo rodzin z dziećmi, zatem co najmniej połowa osób będzie poniżej 35 r. ż.
</t>
  </si>
  <si>
    <t>LGD Partnerstwo Ducha Gór</t>
  </si>
  <si>
    <t>ul. Konstytucji 3 Maja 25, 58-540 Karpacz</t>
  </si>
  <si>
    <t>liczba uczestników szkoleń/seminariów/warsztatów/sptokań</t>
  </si>
  <si>
    <t>liczba audycji/spotów w radiu (planowana liczba emisji)</t>
  </si>
  <si>
    <t>Podejmowanie inicjatyw środowiska wiejskiego w Gminie Radków poprzez uzyskanie umiejętności i kwalifikacji w zakresie przetwarzania produktów rolniczych</t>
  </si>
  <si>
    <t>celem operacji jest podniesienie wiedzy teoretycznej i praktycznej mieszkańców Gminy Radków z zakresu technologii, wymagań higienicznych, bezpieczeństwa żywności, zagrożeń w przetwórstwie żywności, stosowania dobrych praktyk produkcyjnych i higienicznych oraz wymagań prawno-administracyjnych przy zakładaniu małego przetwórstwa w gospodarstwie rolnym. Planowane jest  zorganizowanie szkolenia i warsztatu oraz wyjazdu studyjnego. Tematy zgodne z § 17 ust. 1 pkt  9 rozporządzenia rozporządzenia Ministra Rolnictwa i Rozwoju Wsi z dnia 17 stycznia 2017 r. w sprawie krajowej sieci obszarów wiejskich w ramach Programu Rozwoju Obszarów Wiejskich na lata 2014–2020.</t>
  </si>
  <si>
    <t xml:space="preserve">szkolenie/ seminarium/ warsztat/ spotkanie; wyjazd studyjny </t>
  </si>
  <si>
    <t xml:space="preserve">rolnicy, osoby związane z rolnictwem, pochodząe przede wszystkim z obszarów wiejskich gminy Radków. </t>
  </si>
  <si>
    <t>Gmina Radków</t>
  </si>
  <si>
    <t>Rynek 1, 57-420 Radków</t>
  </si>
  <si>
    <t>liczba uczestników wyjazdów studyjnych</t>
  </si>
  <si>
    <t>Międzynarodowe Targi Rolno-Spożywcze Internationale Grune Woche</t>
  </si>
  <si>
    <t>stoisko wystawiennicze na targach</t>
  </si>
  <si>
    <t>Prezentacja Tradycyjnych Stołów Wielkanocnych, Palm i Pisanek we Wrocławiu</t>
  </si>
  <si>
    <t>8</t>
  </si>
  <si>
    <t>Prezentacja  Tradycyjnych Stołów Wigilijnych we Wrocławiu</t>
  </si>
  <si>
    <t>IV</t>
  </si>
  <si>
    <t>I,II,III</t>
  </si>
  <si>
    <t>Szkolenie dla pszczelarzy</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</si>
  <si>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 na temat metod ochrony pszczół w środowisku</t>
  </si>
  <si>
    <t>szkolenie</t>
  </si>
  <si>
    <t>konferencja/kongres</t>
  </si>
  <si>
    <t>I,III,VI</t>
  </si>
  <si>
    <t>Wyjazd studyjny dla członków ESRDK</t>
  </si>
  <si>
    <t>wymiana wiedzy i doświadczeń między członkamii ESRDK z różnych województw, zachęcenie potencjalnych członków ESRDK do współpracy i zrzeszania się</t>
  </si>
  <si>
    <t>wyjazd studyjny</t>
  </si>
  <si>
    <t>członkowie ESRDK, osoby zainteresowane członkostwem w ESRDK</t>
  </si>
  <si>
    <t>liczba uczestników wyjazdu studyjnego</t>
  </si>
  <si>
    <t>Olimpiada Wiedzy i Umiejętności Rolniczych</t>
  </si>
  <si>
    <t xml:space="preserve"> promowanie wśród młodzieży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
  </si>
  <si>
    <t>olimpiada</t>
  </si>
  <si>
    <t>olimpiady</t>
  </si>
  <si>
    <t xml:space="preserve">uczniowie klas przedmaturalnych i maturalnych ponadgimnazjalnych szkół rolniczych z terenu województwa dolnośląskiego i opolskiego, ale również uczniów innych typów szkół ponadgimnazjalnych. </t>
  </si>
  <si>
    <t xml:space="preserve">liczba uczestników olimpiady </t>
  </si>
  <si>
    <t>konkurs</t>
  </si>
  <si>
    <t xml:space="preserve">liczba nagród </t>
  </si>
  <si>
    <t>liczba nagród finansowych</t>
  </si>
  <si>
    <t>liczba upominków rzeczowych</t>
  </si>
  <si>
    <t>Wsparcie tworzenia międzynarodowej sieci kontaktów Lokalnych Grup Działania z Dolnego Śląska oraz podniesienie wiedzy w zakresie funkcjonowania Programu LEADER w obszarze Unii Europejskiej</t>
  </si>
  <si>
    <t>Celem jest nabycie wiedzy przez przedstawicieli lokalnych grup działania z Dolnego Śląska w zakresie funkcjonowania Programu LEADER, wielofunduszowości i dobrych praktyk w Danii oraz tworzenie sieci kontaktów międzynarodowych LGD i uzyskanie inspiracji do działania na obszarze lokalnym własnego LGD lub obszarowym kilku LGD; Planowana jest realizacja wizyty studyjnej w innym kraju niż przygraniczne, która pozwoli na rozpoczęcie procesu inspirowania, kształtowania kultury kontaktów z przedstawicielami LGD z innych, bardziej odległych krajów UE, podejmowania współpracy, tworzenia sieci kontaktów, inspirowania do nowych lub modyfikacji istniejących działań dolnośląskich LGD, wiedzy na temat wielofunduszowści i jej wdrażania, chętniej podejmowania nauki lub pogłębiania nauki języków obcych UE jak j. angielski i niemiecki. Tematy zgodne z § 17 ust. 1 pkt  9 rozporządzenia rozporządzenia Ministra Rolnictwa i Rozwoju Wsi z dnia 17 stycznia 2017 r. w sprawie krajowej sieci obszarów wiejskich w ramach Programu Rozwoju Obszarów Wiejskich na lata 2014–2020.</t>
  </si>
  <si>
    <t xml:space="preserve">pracownicy, członkowie zarządów, rad oceniających lub członków LGD lokalnych grup działania z obszaru Dolnego Śląska w liczbie maks. 34 osób. Uczestnicy to osoby w różnym wieku i stopniu wykształcenia pochodzący z obszarów wiejskich Dolnego Śląska zaangażowani w realizacje programu Leader na lata 2014- 2020, ze zbyt niską wiedzą lub jej brakiem w zakresach wskazanych w problemach i celach oraz tematach do realizacji w ramach operacji. </t>
  </si>
  <si>
    <t xml:space="preserve">Związek Stowarzyszeń „Dolnośląska Sieć Partnerstw LGD” </t>
  </si>
  <si>
    <t>liczba uczestnków wyjazdu studyjnego</t>
  </si>
  <si>
    <t>34</t>
  </si>
  <si>
    <t>Kuźnia wiedzy i doświadczeń w obszarze dziedzictwa kulturowego regionu</t>
  </si>
  <si>
    <t>Głównym celem operacji jest wymiana wiedzy pomiędzy podmiotami uczestniczącymi w rozwoju obszarów wiejskich m.in. w zakresie zachowania tradycji ludowych i dziedzictwa kulturowego regionu poprzez przeprowadzenie szeregu działań na rzecz podniesienia świadomości kulturowej, popularyzacji i promocji kultury, zwyczajów i tradycji wśród mieszkańców gmin Dzierżoniów, Kłodzko i Lubawka w okresie od kwietnia do końca października 2019 roku. Planowana jest realizacja warsztatów, wyjazdu studyjnego oraz wydanie publikacji. Tematy zgodne z § 17 ust. 1 pkt  9 rozporządzenia rozporządzenia Ministra Rolnictwa i Rozwoju Wsi z dnia 17 stycznia 2017 r. w sprawie krajowej sieci obszarów wiejskich w ramach Programu Rozwoju Obszarów Wiejskich na lata 2014–2020.</t>
  </si>
  <si>
    <t>szkolenie/seminarium/warsztat/spotkanie; wyjazd studyjny; publikacja/materiał drukowany</t>
  </si>
  <si>
    <t>szkolenie/seminarium/warsztat/spotkanie</t>
  </si>
  <si>
    <t>5</t>
  </si>
  <si>
    <t xml:space="preserve">mieszkańcy gmin wiejskich (partnerów projektu): gminy Dzierżoniów oraz gmin Kłodzko i Lubawka – (łącznie 80 osób). Będą to osoby prowadzące działalność w zakresie sztuki, rękodzieła i muzyki ludowej, promujące dziedzictwo kulturowe, zwyczaje i tradycje na obszarach wiejskich, dziedzictwo kulinarne i folklor oraz wiejscy liderzy, sołtysi, członkowie organizacji pozarządowych i wiejskich, a także przedstawiciele lokalnych społeczności angażujący się społecznie. </t>
  </si>
  <si>
    <t>ul. Piastowska 1, 58-200 Dzierżoniów</t>
  </si>
  <si>
    <t>80</t>
  </si>
  <si>
    <t>publikacja/materiał drukowany</t>
  </si>
  <si>
    <t>liczba sztuk publikacji/materiału drukowanego</t>
  </si>
  <si>
    <t>1000</t>
  </si>
  <si>
    <t>XXIV Regionalna Wystawa Zwierząt Hodowlanych Książ 2019</t>
  </si>
  <si>
    <t xml:space="preserve"> celem projektu jest zwiększenie udziału zainteresowanych stron we wdrażaniu innowacyjnych technologii w produkcji zwierzęcej oraz tworzenie inicjatyw na rzecz rozwoju obszarów wiejskich. Osiągnąć to można między innymi poprzez promocję chowu i hodowli zwierząt gospodarskich na Dolnym Śląsku oraz pokazanie mieszkańcom regionu potencjału i bogactwa dolnośląskiej wsi. Udział w wydarzeniu zachęci odwiedzających do wspierania dolnośląskiego rolnictwa, choćby poprzez korzystanie z oferty czy zakup lokalnych produktów. Wpłynie to na promocję wsi jako miejsca atrakcyjnego do życia i rozwoju zawodowego. Działania realizowane w ramach operacji będą skierowane na zwiększenie poziomu wiedzy w na temat innowacji w rolnictwie, a także utrwalenie już zdobytego doświadczenia w zakresie prowadzenia gospodarstwa wśród rolników, ze szczególnym uwzględnieniem rolników zajmujących się chowem zwierząt gospodarskich. Realizacja operacji będzie miała na celu zapoznanie wszystkich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Planowana jest realizacja wystawy, szkolenie, publikacja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</si>
  <si>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targi/wystawa/impreza plenerowa; szkolenie/warsztat/seminarium/spotkanie; prasa; spot reklamowy w radiu/tv</t>
  </si>
  <si>
    <t>liczba nagród dla hodowców</t>
  </si>
  <si>
    <t xml:space="preserve">osoby odwiedzające wydarzenie tj. mieszkańcy Dolnego Śląska, rolnicy oraz osoby zainteresowane tematyką związaną z hodowlą i żywieniem zwierząt gospodarskich, przetwórstwem prowadzonym w gospodarstwie oraz promocją jakości życia na wsi, przetwórcy i wytwórcy produktów regionalnych i rękodzielniczych, producenci rolni – hodowcy bydła, koni, owiec kóz, królików, a także drobnego inwentarza  prezentujący ok. 200 zwierząt różnych gatunków, instytucje działające na rzecz rolnictwa ze szczególnym uwzględnieniem hodowców zwierząt, jednostki naukowo-badawcze – przedstawiciele Uniwersytetu Przyrodniczego we Wrocławiu, przedstawiciele firm okołorolniczych – np. wytwórcy pasz, producenci sprzętu do produkcji pasz
</t>
  </si>
  <si>
    <t>liczba spotów w radiu/telewizji (łączna liczba emisji)</t>
  </si>
  <si>
    <t>Opracowanie krótkiego łańcucha dostaw dla dystrybucji karpia milickiego</t>
  </si>
  <si>
    <t xml:space="preserve">celem projektu jest wypracowanie optymalnego modelu efektywnej współpracy pomiędzy producentami a finalnymi odbiorcami, opartym na krótkich łańcuchach dostaw na rynku karpia milickiego. Planowane do realizacji są badania terenowe wśród uczestników łańcucha dostaw karpia milickiego, badania ankietowe wśród konsumentów, konferencja, wydanie monografii z opracowaniem wyników badań.  Tematy zgodne z § 17 ust. 1 pkt  9 rozporządzenia rozporządzenia Ministra Rolnictwa i Rozwoju Wsi z dnia 17 stycznia 2017 r. w sprawie krajowej sieci obszarów wiejskich w ramach Programu Rozwoju Obszarów Wiejskich na lata 2014–2020
</t>
  </si>
  <si>
    <t>konferencja/kongres; publikacja.materiał drukowany; analiza/ekspertyza/badanie;</t>
  </si>
  <si>
    <t>Uczestnicy łańcucha dostaw na Dolnym Śląsku (producenci karpia - 50% podmiotów funkcjonujących w Dolinie Baryczy na Dolnym Śląsku, właściciele gospodarstw agroturystycznych (100% podmiotów funkcjonujących w Dolinie Baryczy na Dolnym Śląsku), restauracje - 20, konsumenci - 100, środowisko akademickie, samorządowcy, lokalni liderzy Odnowy Dolnośląskiej Wsi, LGD Partnerstwo dla Doliny Baryczy.</t>
  </si>
  <si>
    <t>liczba uczestników konferencji/kongresu</t>
  </si>
  <si>
    <t>analiza/ekspertyza/badanie</t>
  </si>
  <si>
    <t>Celem operacji jest zachęcenie mieszkańców wsi do podejmowania działalności gospodarczej i uniezależnienia się finansowego. Kolejny cel to zachęcenie do brania inicjatywy we własne ręce i tym  samym, do wzmocnienia społeczności lokalnej. To skutkuje zwiększeniem liczby inicjatyw mieszkańców terenów wiejskich na rzecz rozwoju gospodarczego wsi. Chcemy, żeby działania te podejmowało więcej osób. To chroni przed wyludnianiem się wsi i likwiduje pretekst do tego zjawiska, jakim jest brak pracy w środowisku lokalnym. Zapobiegamy tą metodą inercji oraz wykluczeniu gospodarczemu ze względu na odległość od wielkich aglomeracji. Zachęcimy widzów programu, by tam gdzie mieszkają poszukali zatrudnienia, samodzielnie zorganizowali nowe miejsce pracy a także zatrudniali innych mieszkańców okolicy.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</si>
  <si>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Grupą docelową są mieszkańcy dolnośląskich wsi w każdym wieku. Młodsi widzowie dopiero planują drogę zawodową lub chcą ją zmodyfikować. Są też skorzy do eksperymentów biznesowych i zmiany aktywności zawodowej.  Bardzo interesuje je ekologia i życie w zgodzie z naturą. Chcą żyć na wsi, prowadzić tam działalność gospodarczą w kontakcie z naturą oraz zachowaniem jej w dobrym stanie. Bardzo często są to osoby, które pragną utrzymać już istniejące gospodarstwa rolne, firmy, często odziedziczone po rodzicach. Takie osoby są najbardziej elastyczne życiowo, chłonne wiedzy, chętne do zmian. Nie obawiają się ryzyka, posiadają dużą potrzebę uczenia się, wierzą w nowoczesne rozwiązania, innowacje oraz technologie. Bardzo często wzorują się na rolnikach z innych krajów Unii Europejskiej, gdzie produkt regionalny i życie na wsi są symbolem prestiżu, podtrzymywaniem tożsamości regionu, tradycji oraz sukcesu gospodarczego;  konsumenci i wprowadzający produkt regionalny, wytwarzany w małej skali, do obrotu handlowego</t>
  </si>
  <si>
    <t>Telewizja Polska S.A. z siedzibą w Warszawie ul. J.P.Woronicza 17 00-999 Warszawa Oddział Terenowy we Wrocławiu</t>
  </si>
  <si>
    <t>Stan i perspektywy rozwoju pszczelarstwa na Dolnym Śląsku</t>
  </si>
  <si>
    <t>Celem operacji jest rozwój dolnośląskiego sektora pszczelarskiego przez wyodrębnienie materii problemów związanych z prowadzeniem gospodarstw pasiecznych województwa dolnośląskiego, konsolidację środowiska pszczelarskiego oraz wsparcie eksperckie przez wypracowanie katalogu koniecznych działań mających zwiększyć zdrowotność populacji pszczół na tym terenie i opłacalność produkcji pszczelarskiej. Planowane jest zorganizowanie konferencji i wydanie publikacji z opracowaniem badań przeprowadzonych wśród pszczelarzy. Tematy zgodne z § 17 ust. 1 pkt  9 rozporządzenia rozporządzenia Ministra Rolnictwa i Rozwoju Wsi z dnia 17 stycznia 2017 r. w sprawie krajowej sieci obszarów wiejskich w ramach Programu Rozwoju Obszarów Wiejskich na lata 2014–2020</t>
  </si>
  <si>
    <t>konferencja/kongres; publikacja/materiał drukowany</t>
  </si>
  <si>
    <t xml:space="preserve"> konferencja/kongres</t>
  </si>
  <si>
    <t xml:space="preserve">Ze względu na charakter operacji grupę docelową stanowić będą:
- przedstawiciele organizacji skupiających pszczelarzy na Dolnym Śląsku,
- przedstawiciele pszczelarzy, którzy nie są zrzeszeni w związkach i organizacjach pszczelarskich,
- mieszkańcy obszarów wiejskich zainteresowani tematyką pszczelarstwa,
- przedstawiciele podmiotów i jednostek pragnących wspierać rozwój pszczelarstwa,
- przedstawiciele rolników ze szczególnym uwzględnieniem w wieku do 35 roku życia
</t>
  </si>
  <si>
    <t>publikacja</t>
  </si>
  <si>
    <t>liczba sztuk publikacji</t>
  </si>
  <si>
    <t>Wspieranie rozwoju małej przedsiębiorczości na obszarach wiejskich Dolnego Śląska - modele działalności i dobre praktyki</t>
  </si>
  <si>
    <t>1. wspieranie rozwoju przedsiębiorczości na obszarach wiejskich Dolnego Śląska przez podniesienie poziomu wiedzy i umiejętności osób pragnących założyć działalność gospodarczą lub działać w ramach innych społecznych form – osiągane poprzez stworzenie opracowania 
i przeprowadzenie seminarium z elementami warsztatów;
2. wspieranie przedsiębiorstw wiejskich we wprowadzaniu innowacji przez wspólne wytypowanie przez partnerów Operacji modeli biznesowych i modeli społecznej współpracy stanowiących kuźnię pomysłów i inspiracji oraz promocję dobrych praktyk w tym zakresie;
3. przygotowanie i rozpowszechnienie opracowania pozwalającego na podniesienie poziomu wiedzy i umiejętności w zakresie poszukiwania nowych możliwości biznesowych i tworzenia miejsc pracy – osiągane przez szczegółowy opis wytypowanych modeli biznesowych i modeli współpracy oraz procedur ich tworzenia; 
4. podniesienie poziomu umiejętności osób pragnących założyć działalność gospodarczą lub działać w ramach innych społecznych form – osiągane przez przeprowadzenie seminarium 
z elementami warsztatów z ekspertami, partnerami Operacji oraz przedstawicielami firm 
i organizacji będących przykładem dobrych praktyk;
5. podniesienie poziomu wiedzy i umiejętności w zakresie różnych form działalności społecznej tj. stowarzyszenia, fundacje, kooperatywy, spółdzielnie socjalne przyczyniające się do społecznego rozwoju lokalnego – osiągane przez szczegółowy opis w opracowaniu wytypowanych modeli społecznej współpracy oraz procedur ich zakładania i prowadzenia.
Planowane jest  przeprowadzenie seminarium i wydanie publikacji. Tematy zgodne z § 17 ust. 1 pkt  9 rozporządzenia rozporządzenia Ministra Rolnictwa i Rozwoju Wsi z dnia 17 stycznia 2017 r. w sprawie krajowej sieci obszarów wiejskich w ramach Programu Rozwoju Obszarów Wiejskich na lata 2014–2020</t>
  </si>
  <si>
    <t>szkolenie/seminarium/warsztat/spotkanie; publikacja/materiał drukowany</t>
  </si>
  <si>
    <t xml:space="preserve">Ze względu na charakter operacji grupę docelową stanowić będą:
- przedstawiciele mieszkańców obszarów wiejskich pragnących założyć działalność gospodarczą lub działać na obszarach wiejskich w ramach innych społecznych form,
- przedstawiciele właścicieli mikro i małych firm prowadzonych na obszarach wiejskich,
- przedstawiciele podmiotów i jednostek pragnących wspierać założenie i prowadzenie działalności gospodarczej na obszarach wiejskich lub innych społecznych form działalności,
- przedstawiciele rolników, a przede wszystkim młodych rolników do 35 roku życia,
- młodzież, studenci wchodzących na rynek pracy, wiążący swoją przyszłość zawodową 
z obszarami wiejskimi.
</t>
  </si>
  <si>
    <t>Promocja zrównoważonego rozwoju obszarów wiejskich oraz aktywizacja środowiska wiejskiego poprzez organizację szkoleń dla mieszkańców</t>
  </si>
  <si>
    <t>Głównym celem operacji jest podniesienie poziomu wiedzy oraz świadomości mieszkańców obszarów wiejskich Dolnego Śląska, w szczególności Gminy Radków z zakresu m.in. uprawy roślin, hodowli bydła, ochrony środowiska, turystyki wiejskiej, działalności pozarolniczej, służące promocji zrównoważonego rozwoju obszarów wiejskich oraz wpływające na poprawę warunków życia mieszkańców tych obszarów. Planowana jest organizacja szkoleń. Tematy zgodne z § 17 ust. 1 pkt  9 rozporządzenia rozporządzenia Ministra Rolnictwa i Rozwoju Wsi z dnia 17 stycznia 2017 r. w sprawie krajowej sieci obszarów wiejskich w ramach Programu Rozwoju Obszarów Wiejskich na lata 2014–2020</t>
  </si>
  <si>
    <t>Zadanie skierowane jest do mieszkańców obszarów wiejskich, zwłaszcza rolników, osób blisko związanych z rolnictwem, pochodzących z Gminy Radków oraz gmin ościennych. Każde z 8 szkoleń skierowane jest do grupy 30 osób. Tematy szkoleń ściśle związane będą z tematyką wsi (rolnictwo, turystyka wiejska, rozwój przedsiębiorczości na obszarach wiejskich) z tego względu skierowane są przede wszystkim do mieszkańców tych obszarów. Ze względu na ważność poruszanych tematów, może się zdarzyć, że w szkoleniach będą brały udział te same osoby.</t>
  </si>
  <si>
    <t>iliczba uczestników szkoleń/seminariów/warsztatów/spotkań</t>
  </si>
  <si>
    <t>Dni Powiatu Kamiennogórskiego - "IX Święto Mleka, IV Święto Przedsiębiorczości"</t>
  </si>
  <si>
    <t>Głównym celem operacji jest zorganizowanie wydarzenia plenerowego pn. „Święto Mleka, Święto Przedsiębiorczości”, dzięki któremu możliwe będzie stworzenie dogodnych i atrakcyjnych warunków do ogólnopojętego rozwoju obszarów wiejskich. Docelowo operacja ma za zadanie zwiększenie świadomości grupy odbiorców operacji w zakresie możliwości korzystania z instrumentów pomocy zarówno finansowej, jak i merytorycznej w obszarze rolnictwa. Dodatkowo projekt przyczyni się do poprawy konkurencyjności lokalnego rolnictwa dzięki zintensyfikowanym działaniom propagującym rodzime produkty rolne. Wszelkie działania prowadzone w ramach realizacji operacji skierowane będą na poprawę jakości życia mieszkańców, oraz promocję zrównoważonego rozwoju okolicznych wsi. Ponadto operacja zwiększy świadomość hodowców bydła w zakresie innowacji w rolnictwie oraz aktualnej polityki w tym zakresie. Działania te będą możliwe poprzez zaprezentowanie licznych stoisk informacyjnych instytucji okołorolniczych. Planowane jest zorganizowanie wydarzenia plenerowego/wystawy.   Tematy zgodne z § 17 ust. 1 pkt  9 rozporządzenia rozporządzenia Ministra Rolnictwa i Rozwoju Wsi z dnia 17 stycznia 2017 r. w sprawie krajowej sieci obszarów wiejskich w ramach Programu Rozwoju Obszarów Wiejskich na lata 2014–2020</t>
  </si>
  <si>
    <t>liczba targów/wystaw/imprez plenerowych</t>
  </si>
  <si>
    <t>Grupę docelową projektu stanowić będą głównie producenci rolni, firmy branżowe z sektora rolnictwa, dla których niezwykle ważne jest nawiązanie kontaktów handlowych, wymiana doświadczeń i wiedzy z zakresu produkcji rolnej. W grupie znajdą się także lokalne stowarzyszenia mające w swojej ofercie produkty lokalne, produkty wykorzystujące mleko lub jego przetwory, rękodzielnicy. Wydarzenie skierowane jest do mieszkańców wsi a także do osób zainteresowanym tematem imprezy, będą to mieszkańcy powiatu kamiennogórskiego i powiatów ościennych.</t>
  </si>
  <si>
    <t>Powiat Kamiennogórski</t>
  </si>
  <si>
    <t>Władysława Broniewskiego 15, 58-400 Kamienna Góra</t>
  </si>
  <si>
    <t>Przeprowadzenie szkoleń w zakresie systemów jakości żywności wraz z certyfikacją produktów regionalnych</t>
  </si>
  <si>
    <t>• Zwiększenie udziału zainteresowanych stron we wdrażaniu inicjatyw na rzecz rozwoju obszarów wiejskich poprzez wspieranie zainteresowanych członków wyselekcjonowanych dwóch LGD – producentów rolnych i przetwórców żywności – w zakresie tworzenia wniosków o certyfikację produktów w ramach Programu „Zielona Dolina Żywności i Zdrowia”; • Informowanie społeczeństwa i potencjalnych beneficjentów o polityce rozwoju obszarów wiejskich i wsparciu finansowym poprzez przeprowadzenie w okresie czerwiec-lipiec 2019 roku szkoleń dla członków i partnerów wyselekcjonowanych dwóch Lokalnych Grup Działania (w sumie 4 szkolenia w dwóch blokach tematycznych w dwóch lokalizacjach dla grupy min. 20, max. 30 osób łącznie) w zakresie zasad wytwarzania bezpiecznej żywności o podwyższonej jakości oraz założeń i wymagań systemu certyfikacji „Zielona Dolina Żywności i Zdrowia”.
• Przeprowadzenie w okresie sierpień-październik min. 8, max. 10 audytów u zainteresowanych producentów będących członkami lub partnerami LGD na zgodność z wymaganiami systemu certyfikacji „Zielona Dolina Żywności i Zdrowia”.
  Planowane jest  zorganizowanie cyklu szkoleń oraz przeprowadzenie audytów.  Tematy zgodne z § 17 ust. 1 pkt  9 rozporządzenia rozporządzenia Ministra Rolnictwa i Rozwoju Wsi z dnia 17 stycznia 2017 r. w sprawie krajowej sieci obszarów wiejskich w ramach Programu Rozwoju Obszarów Wiejskich na lata 2014–2020</t>
  </si>
  <si>
    <t>szkolenie/seminarium/warsztat/spotkanie; audyt</t>
  </si>
  <si>
    <t>Grupę docelową części szkoleniowej operacji stanowią producenci rolni i przetwórcy żywności będący członkami bądź partnerami dwóch wyselekcjonowanych Lokalnych Grup Działania funkcjonujących na terenie Dolnego Śląska. Następnie, u zainteresowanych spośród przeszkolonych podmiotów, zostaną przeprowadzone audyty na zgodność z wymaganiami programu certyfikacji „Zielona Dolina Żywności i Zdrowia”.</t>
  </si>
  <si>
    <t>DZD DOZEDO Sp. z o. o.</t>
  </si>
  <si>
    <t>Wystawowa 1, 51-618 Wrocław</t>
  </si>
  <si>
    <t>Operacje własne</t>
  </si>
  <si>
    <t>Operacje partnerów</t>
  </si>
  <si>
    <t>Liczba</t>
  </si>
  <si>
    <t>Kwota</t>
  </si>
  <si>
    <t>24</t>
  </si>
  <si>
    <t>liczba emisji spotu radiowego</t>
  </si>
  <si>
    <t>Zapewnienie pomocy technicznej w zakresie współpracy międzynarodowej  na rzecz tworzenia kontaktów - organizacja wizyty studyjnej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</si>
  <si>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</si>
  <si>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Wyjazd studyjny</t>
  </si>
  <si>
    <t>osoba</t>
  </si>
  <si>
    <t>LGD, Samorządowcy</t>
  </si>
  <si>
    <t>II, III</t>
  </si>
  <si>
    <t>Samorząd Województwa Lubelskiego</t>
  </si>
  <si>
    <t>Artura Grottgera 4, 20-029 Lublin</t>
  </si>
  <si>
    <t>Zapewnienie pomocy technicznej w zakresie współpracy międzyterytorialnej na rzecz tworzenia kontaktów - organizacja wizyty na teren wybranej LGD na terenie Polski</t>
  </si>
  <si>
    <t xml:space="preserve">Aktywizacja LGD z Woj.Lubelskiego na rzecz podejmowania inicjatyw w zakresie rozwoju obszarów wiejskich poprzez organizację wizyty w wybranej LGD na terenie Polski dotycząca zakresu utworzenia i funkcjonowania inkubatora przedsiębiorczości. </t>
  </si>
  <si>
    <t>III, IV</t>
  </si>
  <si>
    <t>Kiermasz Wielkanocny</t>
  </si>
  <si>
    <t xml:space="preserve">Zwiększenie udziału zainteresowanych stron we wdrażaniu inicjatyw służących rozwojowi obszarów wiejskich. Organizacja kiermaszu wraz z warsztatami plecenia palm wielkanocnych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</si>
  <si>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Impreza plenerowa</t>
  </si>
  <si>
    <t>wystawcy</t>
  </si>
  <si>
    <t>Rolnicy, NGO, Przetwórcy</t>
  </si>
  <si>
    <t>Warsztaty dotyczące produktu regionalnego i wyrobów rękodzieła</t>
  </si>
  <si>
    <t xml:space="preserve">Zwiększenie udzału zainteresowanych stron we wdrażaniu inicjatyw służących rozwojowi obszarów wiejskich. Organizacja warsztatów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</si>
  <si>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Warsztaty</t>
  </si>
  <si>
    <t>Mieszkańcy obszarów wiejskich</t>
  </si>
  <si>
    <t>Jarmark Bożonarodzeniowy</t>
  </si>
  <si>
    <t xml:space="preserve">Zwiększenie udziału zainteresowanych stron we wdrażaniu inicjatyw służących rozwojowi obszarów wiejskich. Organizacja Jarmarku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</si>
  <si>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Rolnicy, NGO, przetwórcy</t>
  </si>
  <si>
    <t xml:space="preserve"> Wsparcie alternatywnych form produkcji rolnej wobec ASF</t>
  </si>
  <si>
    <t xml:space="preserve"> Celem szkolenia jest przeciwdziałanie rozszerzaniu się ASF, wspieranie organizacji łańcucha żywności oraz rolników i producentów produkujących i przetwarzających żywność i produkty rolne. Dobre praktyki w zakresie  hodowli. </t>
  </si>
  <si>
    <t>Szkolenia ,konferencja</t>
  </si>
  <si>
    <t>Rolnicy, przetwórcy, samorzadowcy</t>
  </si>
  <si>
    <t>II, III, IV</t>
  </si>
  <si>
    <t>Kongres Sołtysów</t>
  </si>
  <si>
    <t>Organizacja kongresu sołtysów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</si>
  <si>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Impreza plenerowa, konkursy</t>
  </si>
  <si>
    <t>Sołtysi, rolnicy</t>
  </si>
  <si>
    <t>Konferencja</t>
  </si>
  <si>
    <t>Święto Ziół</t>
  </si>
  <si>
    <t>Impreza plenerowa ma na celu aktywizację mieszkańców obszarów wiejskich w celu tworzenia partnerstw na rzecz realizacji projektów nakierowanych na rozwój tych obszarów, realizacji współnych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</si>
  <si>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</si>
  <si>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Informowanie społeczeństwa o rozwoju obszarów wiejskich.</t>
  </si>
  <si>
    <t>Celem realizowanej operacji jest wspieranie rozwoju obszarów wiejskich poprzez gromadzenie i przekazywanie dobrych praktyk na publikacjach lub materiałach  drukowanych.</t>
  </si>
  <si>
    <t>Opracowanie i druk</t>
  </si>
  <si>
    <t>egzemplarze</t>
  </si>
  <si>
    <t>Potencjalni beneficjenci</t>
  </si>
  <si>
    <t>Promocja obszarów wiejskich poprzez Festiwal Kulinariów i Sztuki Ludowej</t>
  </si>
  <si>
    <t>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</si>
  <si>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Impreza Plenerowa</t>
  </si>
  <si>
    <t>Liczba wystawców</t>
  </si>
  <si>
    <t>30</t>
  </si>
  <si>
    <t>Producenci produktów tradycyjnych, LGD z terenu Województwa Lubelskiego, mieszkańcy Województwa Lubelskiego</t>
  </si>
  <si>
    <t>Lokalna Grupa Działania Ziemi Kraśnickiej</t>
  </si>
  <si>
    <t>ul. Słowackiego 7, 23-210 Kraśnik</t>
  </si>
  <si>
    <t>Szacunkowa liczba uczestników imprezy</t>
  </si>
  <si>
    <t>300</t>
  </si>
  <si>
    <t>Dobre praktyki w realizacji zadań z zakresu PROW 2014-2020 na terenie Powiatu Lubelskiego</t>
  </si>
  <si>
    <t xml:space="preserve">Zwiększenie udziału zainteresowanych stron we wdrażaniu inicjatyw na rzecz rozwoju obszarów wiejskich. Upowszechnianie wiedzy dotyczącej zarządzania projektami z zakresu rozwoju obszarów wiejskich.  Upowszechnianie wiedzy w zakresie planowania rozwoju lokalnego z uwzględnieniem potencjału ekonomicznego, społecznego i środowiskowego danego obszaru
</t>
  </si>
  <si>
    <t>Publikacja</t>
  </si>
  <si>
    <t>Liczba wydanych publikacji</t>
  </si>
  <si>
    <t>1300</t>
  </si>
  <si>
    <t>Mieszkańcy Powiatu Lubelskiego</t>
  </si>
  <si>
    <t>Lokalna Grupa Działania na rzecz Rozwoju Gmin Powiatu Lubelskiego "Kraina Wokół Lublina"</t>
  </si>
  <si>
    <t>ul. Narutowicza 37/5, 20-016 Lublin</t>
  </si>
  <si>
    <t>Lokalna Grupa Działania inicjatorem działań wspierających rozwój obszarów wiejskich</t>
  </si>
  <si>
    <t xml:space="preserve">Aktywizacja mieszkańców wsi na rzecz podejmowania inicjatyw w zakresie rozwoju obszarów wiejskich, w tym kreowania miejsc pracy na terenach wiejskich. Wspieranie rozwoju przedsiębiorczości na obszarach wiejskich przez podnoszenie poziomu wiedzy i umiejętności.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</si>
  <si>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Szkolenie, wyjazd studyjny</t>
  </si>
  <si>
    <t>Liczba szkoleń</t>
  </si>
  <si>
    <t>Przedstawiciele LGD z terenu Województwa Lubelskiego, Przedstawiciele Urzędu Marszałkowskiego Województwa Lubelskiego</t>
  </si>
  <si>
    <t>III,IV</t>
  </si>
  <si>
    <t>Liczba uczestników trzech szkoleń</t>
  </si>
  <si>
    <t>Liczba wyjazdów studyjnych</t>
  </si>
  <si>
    <t>Liczba uczestników dwóch wyjazdów</t>
  </si>
  <si>
    <t>Mleczne Przysmaki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</si>
  <si>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</si>
  <si>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Szkolenie</t>
  </si>
  <si>
    <t>Rolnicy i Producenci Rolni, Mieszkańcy Powiatu Ryckiego</t>
  </si>
  <si>
    <t>Gminna Biblioteka Publiczna w Ułężu</t>
  </si>
  <si>
    <t>Ułęż 173, 08-504 Ułęż</t>
  </si>
  <si>
    <t xml:space="preserve">Liczba wystawców produktów tradycyjnych </t>
  </si>
  <si>
    <t>Liczba uczestników  szkolenia</t>
  </si>
  <si>
    <t>Festiwal Edukacyjno-Promocyjny "PASIEKA" w Bełżycach</t>
  </si>
  <si>
    <t>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Promocja jakości życia na wsi lub promocja wsi jako miejsca do życia i rozwoju zawodowego</t>
  </si>
  <si>
    <t>Impreza Plenerowa, Konferencja</t>
  </si>
  <si>
    <t>Pszelarze, Mieszkańcy Województwa Lubelskiego, Wystawcy produktów tradycyjnych</t>
  </si>
  <si>
    <t>II,III</t>
  </si>
  <si>
    <t>Miejski Dom Kultury w Bełżycach</t>
  </si>
  <si>
    <t>ul. Tysiąclecia 26, 24-200 Bełżyce</t>
  </si>
  <si>
    <t>Liczba uczestników Konferencji</t>
  </si>
  <si>
    <t>Wojewódzka Wystawa Koni Zimnokrwistych Tuczna 2018</t>
  </si>
  <si>
    <t xml:space="preserve"> Zwiększenie udziału zainteresowanych stron we wdrażaniu inicjatyw na rzecz rozwoju obszarów wiejskich. Upowszechnianie wiedzy w zakresie tworzenia krótkich łańcuchów dostaw sektorze rolno-spożywczym.  Wspieranie rozwoju przedsiębiorczości na obszarach wiejskich przez podnoszenie poziomu wiedzy i umiejętności.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</si>
  <si>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Wystawa, Konferencja, Publikacja</t>
  </si>
  <si>
    <t>Hodowcy Koni, Rolnicy, Mieszkańcy Województwa Lubelskiego, Grupy Producenckie</t>
  </si>
  <si>
    <t>II,III,IV</t>
  </si>
  <si>
    <t>Gminna Biblioteka Publiczna w Tucznej</t>
  </si>
  <si>
    <t>Tuczna 86, 21-523 Tuczna</t>
  </si>
  <si>
    <t>Liczba uczestników konferencji</t>
  </si>
  <si>
    <t>Aktywne Sołectwa - spotkanie sołtysów z terenu powiatu lubelskiego</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</si>
  <si>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</si>
  <si>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Spotkanie</t>
  </si>
  <si>
    <t>Liczba uczestników spotkania</t>
  </si>
  <si>
    <t>Mieszkańcy Powiatu Lubelskiego, Sołtysi, Przedstawiciele organizacji pozarządowych, przedstawiciele JST</t>
  </si>
  <si>
    <t>Gleba njabogatsze środowisko życia - ochrona oraz jej racjonalne wykorzystanie</t>
  </si>
  <si>
    <t xml:space="preserve"> 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Wspieranie tworzenia sieci współpracy partnerskiej dotyczącej rolnictwa i obszarów wiejskich przez podnoszenie poziomu wiedzy w tym zakresie
</t>
  </si>
  <si>
    <t>Konferencja, Szkolenia</t>
  </si>
  <si>
    <t>Liczba konferencji</t>
  </si>
  <si>
    <t>Rolnicy, Domownicy Rolnika, Osoby zamierzające rozpocząć działalność rolniczą, przedsiębiorcy, doradcy rolni</t>
  </si>
  <si>
    <t>Lubelska Izba Rolnicza</t>
  </si>
  <si>
    <t>Lublin, Pogodna 50A, 20-337 Lublin</t>
  </si>
  <si>
    <t>Liczba osob na konferencji</t>
  </si>
  <si>
    <t>Liczba osób na szkoleniach</t>
  </si>
  <si>
    <t>Festiwal Promocyjno-Edukacyjny "Kiszeniaki i Kwaszeniaki"</t>
  </si>
  <si>
    <t xml:space="preserve"> Zwiększenie udziału zainteresowanych stron we wdrażaniu inicjatyw na rzecz rozwoju obszarów wiejskich.  Upowszechnianie wiedzy w zakresie planowania rozwoju lokalnego z uwzględnieniem potencjału ekonomicznego, społecznego i środowiskowego danego obszaru. Upowszechnianie wiedzy w zakresie tworzenia krótkich łańcuchów dostaw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przedsiębiorczości na obszarach wiejskich przez podnoszenie poziomu wiedzy i umiejętności.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t>
  </si>
  <si>
    <t>Szacowana liczba uczestników imprezy plenerowej</t>
  </si>
  <si>
    <t>Mieszkańcy Województwa Lubelskiego</t>
  </si>
  <si>
    <t>Regionalny Ośrodek Kultury i Sportu w Krzczonowie</t>
  </si>
  <si>
    <t>ul. Żeromskiego 11, 23-110 Krzczonów</t>
  </si>
  <si>
    <t>Wydanie Przewodnika "Szlakiem Lubelskich Smaków"</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</si>
  <si>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</si>
  <si>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Mieszkańcy Województwa Lubelskiego, Rolnicy, Przedsiębiorcy</t>
  </si>
  <si>
    <t>Stowarzyszenie na rzecz Rozwoju Gminy Fajsławice</t>
  </si>
  <si>
    <t>Fajsławice 106,     20-060 Fajsławice</t>
  </si>
  <si>
    <t>Kraina Mlekiem i Miodem Płynąca - edukacyjno-promocyjne warsztaty serowarskie i pszczelarskie</t>
  </si>
  <si>
    <t xml:space="preserve"> Zwiększenie udziału zainteresowanych stron we wdrażaniu inicjatyw na rzecz rozwoju obszarów wiejskich. 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</si>
  <si>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Warsztaty, Impreza Plenerowa</t>
  </si>
  <si>
    <t>Szacowana Liczba uczestników imprezy plenerowej</t>
  </si>
  <si>
    <t>Mieszkańcy Województwa Lubelskiego, Młodzież z terenu Gminy Kłoczew, Pszczelarze</t>
  </si>
  <si>
    <t>Gminny Ośrodek Kultury w Kloczewie</t>
  </si>
  <si>
    <t>Klonowa 2, 08-550 Kłoczew</t>
  </si>
  <si>
    <t>Liczba Warsztatów</t>
  </si>
  <si>
    <t>Liczba uczestników 4 warsztatów</t>
  </si>
  <si>
    <t>XX Lubelskie Święto Chleba</t>
  </si>
  <si>
    <t xml:space="preserve">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</si>
  <si>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 xml:space="preserve">Impreza Plenerowa, Konkursy, Ogłoszenia Prasowe, Spoty Radiowe, Stoisko Wystawiennicze, Warsztaty </t>
  </si>
  <si>
    <t>Mieszkańcy Województwa Lubelskiego, Rzemieślnicy, Producenci, Młodzież ze szkół branżowych rzemieślniczych</t>
  </si>
  <si>
    <t>Cech Rzemiosł Spożywczych</t>
  </si>
  <si>
    <t>ul. Rynek 2, 20-111 Lublin</t>
  </si>
  <si>
    <t>Szacowana Liczba osób odwiedzających stoisko wystawiennicze</t>
  </si>
  <si>
    <t>Liczba Konkursów</t>
  </si>
  <si>
    <t>Liczba uczestników 5 konkursów</t>
  </si>
  <si>
    <t>Liczba Spotów Radiowych</t>
  </si>
  <si>
    <t>Liczba ogłoszeń prasowych</t>
  </si>
  <si>
    <t>Liczba warsztatów</t>
  </si>
  <si>
    <t>Liczba uczestników warsztatów</t>
  </si>
  <si>
    <t>Liczba wydawców ogłoszeń prasowych</t>
  </si>
  <si>
    <t>Tworzenie i Funkcjonowanie obiektów skortowych na przykładzie krajów UE</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</si>
  <si>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Upowszechnianie wiedzy w zakresie planowania rozwoju lokalnego z uwzględnieniem potencjału ekonomicznego, społecznego i środowiskowego danego obszaru</t>
  </si>
  <si>
    <t>Wyjazd studyjny, publikacja</t>
  </si>
  <si>
    <t>Liczba uczestników wyjazdu</t>
  </si>
  <si>
    <t>Przedstawiciele LZS, Przedstawiciele NGO z terenu Województwa Lubelskiego, JST, Zespoły Sportowe</t>
  </si>
  <si>
    <t>Fundacja Aktywne Społeczeństwo</t>
  </si>
  <si>
    <t>Józefin 50, 23-250 Urzędów</t>
  </si>
  <si>
    <t>Młody Eurydyta Lider Społeczności Lokalnej</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</si>
  <si>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Promocja jakości życia na wsi lub promocja wsi jako miejsca do życia i rozwoju zawodowego
</t>
  </si>
  <si>
    <t>Szkolenie e-lerningowe, Szkolenie Stacjonarne</t>
  </si>
  <si>
    <t>Liczba Szkoleń                E-Learning</t>
  </si>
  <si>
    <t>Uczniowie szkół rolniczych, nauczyciele szkół rolniczych</t>
  </si>
  <si>
    <t>I,II,III,IV</t>
  </si>
  <si>
    <t>Liczba uczestników szkolenia e-learning</t>
  </si>
  <si>
    <t>liczba szkoleń stacjonarnych</t>
  </si>
  <si>
    <t>Liczba osób 3 szkoleń stacjonarnych</t>
  </si>
  <si>
    <t xml:space="preserve">Eko Jarmark w Gminie Ostrówek </t>
  </si>
  <si>
    <t xml:space="preserve"> 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</si>
  <si>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Szkolenie, Targi, Stoiska wystawiennicze, Konkursy</t>
  </si>
  <si>
    <t>Osoby z terenu Gminy Ostrówek oraz z Gmin sąsiednich</t>
  </si>
  <si>
    <t>Gmina Ostrówek</t>
  </si>
  <si>
    <t>Ostrówek Kolonia 32, 21-102 Ostrówek</t>
  </si>
  <si>
    <t>Liczba uczestników 1 szkolenia</t>
  </si>
  <si>
    <t>Liczba targow</t>
  </si>
  <si>
    <t>Liczba uczestników targów</t>
  </si>
  <si>
    <t>Liczba stoisk</t>
  </si>
  <si>
    <t xml:space="preserve">Liczba odwiedzających stoiska </t>
  </si>
  <si>
    <t>Liczba Konkursow</t>
  </si>
  <si>
    <t>Liczba uczestników konkursów</t>
  </si>
  <si>
    <t>Przygraniczny Festiwal Smaków</t>
  </si>
  <si>
    <t>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</si>
  <si>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Konkurs, Publikacja, Szkolenie</t>
  </si>
  <si>
    <t>Rolnicy, Lokalni Liderzy, KGW</t>
  </si>
  <si>
    <t>Stowarzyszenie Zielony Domek</t>
  </si>
  <si>
    <t>Wieprzów Tarnawadzki 36,    22-600 Tarnawatka</t>
  </si>
  <si>
    <t>Liczba osob biorących udział w konkursie</t>
  </si>
  <si>
    <t>Liczba osób 6 szkoleń</t>
  </si>
  <si>
    <t>Współpraca i Współdziałanie na rzecz poprawy życia mieszkańców wsi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</si>
  <si>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systemów jakości żywności.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</si>
  <si>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Targi, Konkurs, Szkolenie, Konferencja</t>
  </si>
  <si>
    <t>Liczba Targów</t>
  </si>
  <si>
    <t>KGW, Przetwórcy Lokalni, Rolnicy, Przedsiębiorcy</t>
  </si>
  <si>
    <t>Lokalna Grupa Działania "Krasnystaw Plus"</t>
  </si>
  <si>
    <t>ul. Matysiaka 7     22-300 Krasnystaw</t>
  </si>
  <si>
    <t>Liczba uczestników Targów</t>
  </si>
  <si>
    <t>Liczba Uczestników Warsztatów</t>
  </si>
  <si>
    <t>Liczba Konferencji</t>
  </si>
  <si>
    <t>Współpraca w sektorze rolnym szansą na rozwój obszarów wiejskich</t>
  </si>
  <si>
    <t xml:space="preserve"> Zwiększenie udziału zainteresowanych stron we wdrażaniu inicjatyw na rzecz rozwoju obszarów wiejskich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 Wspieranie tworzenia sieci współpracy partnerskiej dotyczącej rolnictwa i obszarów wiejskich przez podnoszenie poziomu wiedzy w tym zakresie</t>
  </si>
  <si>
    <t>Konferencja, Wyjazd studyjny</t>
  </si>
  <si>
    <t>Rolnicy, Producenci z terenu Województwa Lubelskiego</t>
  </si>
  <si>
    <t>Liczba uczestników wyjazdów studyjnych</t>
  </si>
  <si>
    <t>Święto Jabłka Józefowskiego</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</si>
  <si>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t>
  </si>
  <si>
    <t>Impreza Plenerowa, Publikacja, Spoty Radiowe, Informacja w Prasie, Informacja w Telewizji</t>
  </si>
  <si>
    <t>Liczba uczestników Imprezy plenerowej</t>
  </si>
  <si>
    <t>Miszkańcy Województwa Lubelskiego, Lokalni Producenci</t>
  </si>
  <si>
    <t>Stowarzyszenie Lokalna Grupa Działania "Owocowy Szlak"</t>
  </si>
  <si>
    <t>Lubelska 4, 24-300 Opole Lubelskie</t>
  </si>
  <si>
    <t>Liczba informacji telewizyjnych</t>
  </si>
  <si>
    <t>Zapewnienie pomocy technicznej w zakresie współpracy międzyterytorialnej  na rzecz tworzenia kontaktów - organizacja wyjazdu studyjnego do wybranego województwa dla LGD z terenu Woj. Lubelskiego</t>
  </si>
  <si>
    <t>Aktywizacja LGD z Woj.Lubelskiego na rzecz podejmowania inicjatyw w zakresie rozwoju obszarów wiejskich poprzez organizację wyjazdu studyjnego. Dobre praktyki w zakresie funkcjonowania LGD  - możliwość nawiązania współpracy. Organizacja wyjazdu przyczyni się do aktywizacji mieszkańców obszarów wiejskich w celu tworzenia partnerstw na rzecz realizacji projektów nakierowanych na rozwój tych obszarów, w skład których wchodzą przedstawiciele sektora publicznego, sektora prywatnego oraz organizacji pozarządowych.</t>
  </si>
  <si>
    <t>liczba uczestników wyjazdu</t>
  </si>
  <si>
    <t>Artura Grottgera 4,                    20-029 Lublin</t>
  </si>
  <si>
    <t xml:space="preserve">Zwiększenie udziału zainteresowanych stron we wdrażaniu inicjatyw służących rozwojowi obszarów wiejskich. Organizacja kiermaszu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</si>
  <si>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Jarmark</t>
  </si>
  <si>
    <t>I, II</t>
  </si>
  <si>
    <t>Artura Grottgera 4,                         20-029 Lublin</t>
  </si>
  <si>
    <t>Artura Grottgera 4,                 20-029 Lublin</t>
  </si>
  <si>
    <t>I Wojewódzki Konkurs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</si>
  <si>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</si>
  <si>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Konferencja, konkursy</t>
  </si>
  <si>
    <t>liczba uczestników wydarzenia</t>
  </si>
  <si>
    <t>Stowarzyszenia, koła gospodyń, rolnicy</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</si>
  <si>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</si>
  <si>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Lokalne Grupy Działania woj. lubelskiego - szanse i wyzwania w perspektywie okresu 2019 - 2023</t>
  </si>
  <si>
    <t>Cel 5: Aktywizacja mieszkańców wsi na rzecz podejmowania inicjatyw w zakresie rozwoju obszarów wiejskich, w tym kreowania miejsc pracy na terenach wiejskich.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</si>
  <si>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Szkolenie</t>
  </si>
  <si>
    <t xml:space="preserve">Pracownicy i członkowie zarządów 22 LGD z woj. lubelskiego </t>
  </si>
  <si>
    <t>nd</t>
  </si>
  <si>
    <t>Lokalna Grupa Działania "Zapiecek"</t>
  </si>
  <si>
    <t>ul. Warszawska 35, 21-300 Radzyń Podlaski</t>
  </si>
  <si>
    <t>Liczba uczestników szkoleń</t>
  </si>
  <si>
    <t>Święto produktu lokalnego</t>
  </si>
  <si>
    <t>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t>
  </si>
  <si>
    <t>Szkolenie, Impreza Plenerowa, Spot filmowy</t>
  </si>
  <si>
    <t xml:space="preserve">Mieszkańcy obszarów wiejskich z terenu całego województwa lubelskiego, przedstawiciele zespołów ludowych, JST, przedsiębiorcy z terenu powiatu opolskiego, LODR, ARMIR, ZS RP,  </t>
  </si>
  <si>
    <t>Lubelska 4,                          24-300 Opole Lubelskie</t>
  </si>
  <si>
    <t>Liczba osób na szkoleniu</t>
  </si>
  <si>
    <t>Liczba imprez plenerowych</t>
  </si>
  <si>
    <t>Liczba spotów filmowych</t>
  </si>
  <si>
    <t xml:space="preserve">Festiwal Dobre bo Nasze </t>
  </si>
  <si>
    <t xml:space="preserve">Warsztaty, Konferencja, Impreza Plenerowa, </t>
  </si>
  <si>
    <t>Mieszkańcy obszarów wiejskich z terenu całego województwa lubelskiego</t>
  </si>
  <si>
    <t>II, III,IV</t>
  </si>
  <si>
    <t>Gmina Fajsławice</t>
  </si>
  <si>
    <t>Fajsławice 107, 21-060 Fajsławice</t>
  </si>
  <si>
    <t>Liczba uczestników  konferencji</t>
  </si>
  <si>
    <t xml:space="preserve">Liczba konferencji </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</si>
  <si>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</si>
  <si>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Aktywność. Współpraca. Rozwój</t>
  </si>
  <si>
    <t>Szkolenie, Publikacja, Konkurs, pokaz kulinarny</t>
  </si>
  <si>
    <t xml:space="preserve">Przedstawiciele Kół Gospodyń Wiejskich, organizacji samorządu, właściciele gastronomii, restauracji, gospodarstw agroturystycznych, producenci lokalni, </t>
  </si>
  <si>
    <t>Lokalna Grupa Działania "Roztocze Tomaszowskie"</t>
  </si>
  <si>
    <t xml:space="preserve">ul. Lwowska 80, 22-600 Tomaszów Lubelski </t>
  </si>
  <si>
    <t>Liczba publikacji</t>
  </si>
  <si>
    <t>Liczba egzemplarzy publikacji</t>
  </si>
  <si>
    <t>Liczba konkursów</t>
  </si>
  <si>
    <t>Liczba pokazów kulinarnych</t>
  </si>
  <si>
    <t>Szacowana liczba uczestników pokazów kulinarnych</t>
  </si>
  <si>
    <t xml:space="preserve">Cel 1: Zwiększenie udziału zainteresowanych stron we wdrażaniu inicjatyw na rzecz rozwoju obszarów wiejskich.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</si>
  <si>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Międzynarodowy V Festiwal Promocyjno - Edukacyjny "Kiszeniaki i Kwaszeniaki"</t>
  </si>
  <si>
    <t xml:space="preserve">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</si>
  <si>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 xml:space="preserve">Mieszkańcy woj. lubelskiego </t>
  </si>
  <si>
    <t>KGW - Kobiety gotowe wesprzeć przedsiębiorczość na obszarze LGD "Razem"</t>
  </si>
  <si>
    <t xml:space="preserve">Cel 1: Zwiększenie udziału zainteresowanych stron we wdrażaniu inicjatyw na rzecz rozwoju obszarów wiejskich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Temat 13: Upowszechnianie wiedzy w zakresie planowania rozwoju lokalnego z uwzględnieniem potencjału ekonomicznego, społecznego i środowiskowego danego obszaru.
</t>
  </si>
  <si>
    <t>Szkolenie, Wyjazd studyjny</t>
  </si>
  <si>
    <t>Członkinie KGW z obszaru LGD "Razem"</t>
  </si>
  <si>
    <t>Lokalna Grupa Działania "Razem ku Lepszej Przyszłości"</t>
  </si>
  <si>
    <t>ul. Świderska 12, 21-400 Łuków</t>
  </si>
  <si>
    <t>Liczba uczestników wyjazdu studyjnego</t>
  </si>
  <si>
    <t>"Dobre praktyki" w realizacji inicjatyw oddolnych w sołectwach na terenie powiatu lubelskiego</t>
  </si>
  <si>
    <t>Cel 1: Zwiększenie udziału zainteresowanych stron we wdrażaniu inicjatyw na rzecz rozwoju obszarów wiejskichTemat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</si>
  <si>
    <t>Liczba spotkań</t>
  </si>
  <si>
    <t>Mieszkańcy woj.lubelskiego</t>
  </si>
  <si>
    <t>Wsparcie rozwoju obszarów wiejskich poprzez Festiwal Kulinariów i Sztuki Ludowej</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</si>
  <si>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</si>
  <si>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Wystawcy z woj.lubelskiego,producenci produktów lokalnych, przedstawiciele organizacji pozarządowych, obiektów gastronomicznych, zagród tematychnych, gospodarstw agroturystycznych, organizacji wspierających przedsiębiorczość na terenie woj.lubelskiego,organizacji branżowych   </t>
  </si>
  <si>
    <t>Lokalna Grupa Działania "Ziemi Kraśnickiej"</t>
  </si>
  <si>
    <t>ul. Słowackiego 7,23-210 Kraśnik</t>
  </si>
  <si>
    <t>XXI Lubelskie Święto Chleba</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</si>
  <si>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</si>
  <si>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ul. Rynek 2,        20-111 Lublin</t>
  </si>
  <si>
    <t>Szacowana liczba słuchaczy radiowych</t>
  </si>
  <si>
    <t>Liczba stoisk wystawienniczych</t>
  </si>
  <si>
    <t>Szacowana liczba osób odwiedzających stoisko wystawiennicze</t>
  </si>
  <si>
    <t>Wojewódzka Wystawa Koni Zimnokrwistych Tuczna 2019</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</si>
  <si>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
  </si>
  <si>
    <t>Konferencja, Wystawa, Publikacja, Prasa, Spot w radio</t>
  </si>
  <si>
    <t>Szacowana liczba uczestników wystawy</t>
  </si>
  <si>
    <t xml:space="preserve">Gmina Tuczna </t>
  </si>
  <si>
    <t>Tuczna 191 A, 21-523 Tuczna</t>
  </si>
  <si>
    <t>Liczba wystaw</t>
  </si>
  <si>
    <t>Liczba spotów radiowych</t>
  </si>
  <si>
    <t>Współpraca się opłaca</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</si>
  <si>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</si>
  <si>
    <t xml:space="preserve">Przedstawiciele KGW, OSP, sołtysi rolnicy, członkowie LGD, członkowie stowarzyszeń działających na rzecz rozwoju lokalnego </t>
  </si>
  <si>
    <t>Stowarzyszenie Lokalna Grupa Działania "Krasnystaw Plus"</t>
  </si>
  <si>
    <t>ul. Matysiaka 7, 22-300 Krasnystaw</t>
  </si>
  <si>
    <t>Młodzi liderzy obszarów wiejskich</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</si>
  <si>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</si>
  <si>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Szkolenie e-learningowe, Szkolenie stacjonarne, Wyjazd studyjny</t>
  </si>
  <si>
    <t>Liczba szkoleń e-learningowych</t>
  </si>
  <si>
    <t>I, II, III, IV</t>
  </si>
  <si>
    <t xml:space="preserve">Fundacja Aktywne Społeczeństwo </t>
  </si>
  <si>
    <t xml:space="preserve">   Józefin 50, 23-250 Urzędów</t>
  </si>
  <si>
    <t>Liczba uczestników szkolenia     e-learning</t>
  </si>
  <si>
    <t>Liczba szkoleń stacjonarnych</t>
  </si>
  <si>
    <t xml:space="preserve">Liczba uczestników szkolenia    </t>
  </si>
  <si>
    <t xml:space="preserve">  Liczba uczestników wyjazdów studyjnych</t>
  </si>
  <si>
    <t>Wspólne inicjatywy szansą na rozwój ziemi kraśnickiej</t>
  </si>
  <si>
    <t>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</si>
  <si>
    <t>Mieszkańcy powiatu kraśnickiego</t>
  </si>
  <si>
    <t>Liczba uczestników szkolenia</t>
  </si>
  <si>
    <t>Piknik ekologiczny w Gminie Ostrówek</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</si>
  <si>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
  </si>
  <si>
    <t>Impreza plenerowa, Targi, Wystawa, Konkurs</t>
  </si>
  <si>
    <t>Osoby z terenu Gminy Ostrówek oraz Gminsąsiednich</t>
  </si>
  <si>
    <t xml:space="preserve">Ostrówek Kolonia 32, 21-102 Ostrówek   </t>
  </si>
  <si>
    <t>Liczba targów</t>
  </si>
  <si>
    <t>Szacowana liczba uczestników targów</t>
  </si>
  <si>
    <t xml:space="preserve">Szacowana liczba uczestników wystawy </t>
  </si>
  <si>
    <t xml:space="preserve">  Liczba uczestników konkursów</t>
  </si>
  <si>
    <t xml:space="preserve">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</si>
  <si>
    <t>Mieszkańcy terenu Gminy Ułęż</t>
  </si>
  <si>
    <t>Zapach Chleba - Smak Tradycji</t>
  </si>
  <si>
    <t>Szkolenie, Impreza Plenerowa, Konkurs</t>
  </si>
  <si>
    <t>Zwiększenie udziału zainteresowanych stron we wdrażaniu inicjatyw na rzecz rozwoju obszarów wiejskich. Podniesienie wiedzy uczestników przedsięwzięć nt.  związku pomiędzy rozwojem pszczelarstwa, ochroną rodzin pszczelich, zwiększeniem różnorodności upraw, ich planowaniem, a zrównoważonym rozwojem obszarów wiejskich</t>
  </si>
  <si>
    <t>Szacunkowa liczba uczestników</t>
  </si>
  <si>
    <t>Właściciele pasiek, regionalni producenci sprzętu, rolnicy, mieszkańcy regionu</t>
  </si>
  <si>
    <t xml:space="preserve">I Wojewódzkie Lubelskie Święto Miodu </t>
  </si>
  <si>
    <t>Film promocyjny</t>
  </si>
  <si>
    <t>Celem projektu jest informowanie i promocja działań realizowanych w ramach PROW 2014-2020, wymiana wiedzy nt. Programu oraz upowszechnianie przykładów operacji zrealizowanych w ramach Programu. Zwiększenie udziału zainteresowanych stron we wdrażaniu inicjatyw na rzecz rozwoju obszarów wiejskich.Podniesienie jakości realizacji Programu</t>
  </si>
  <si>
    <t>Film</t>
  </si>
  <si>
    <t>liczba filmów</t>
  </si>
  <si>
    <t>Potencjalni beneficjenci,mieszkańcy obszarów wiejskich, osoby zainteresowane przedsiębiorczością na wsi, produktami regionalnymi, tradycyjnymi, ekologicznymi</t>
  </si>
  <si>
    <t>Realizacja i emisja cyklu audycji na anetenie telewizji publicznej</t>
  </si>
  <si>
    <t xml:space="preserve"> 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</si>
  <si>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t>cykl audycji</t>
  </si>
  <si>
    <t>liczba audycji</t>
  </si>
  <si>
    <t xml:space="preserve">Mieszkańcy województwa lubelskiego w szczególności zainteresowani tematyką rolną oraz zagadnieniami z nimi związanymi, m.in. rolnicy, mieszkańcy obszarów wiejskich, organizacje rolnicze, potencjalni beneficjenci </t>
  </si>
  <si>
    <t>Wydanie publikacji "W krainie lubelskich produktów tradycyjnych"</t>
  </si>
  <si>
    <t xml:space="preserve"> Promocja żywności tradycyjnej i regionalnej oraz ekologicznej z Województwa Lubelskiego.Wydanie publikacji ponadto przyczyni się do informowania społeczeństwa i potencjalnych beneficjentów o politycze rozwoju obszarów wiejskich. Podniesienie jakości realizacji Programu. </t>
  </si>
  <si>
    <t>liczba egzemplarzy publikacji</t>
  </si>
  <si>
    <t>Przetwórcy, koła gospodyń, rolnicy, osoby z obszarów wiejskich</t>
  </si>
  <si>
    <t>Lubelskie Święto Cydru</t>
  </si>
  <si>
    <t>Wspieranie rozwoju przedsiębiorczości na obszarach wiejskich przez podnoszenie poziomu wiedzy i umiejętności w obszarze małego przetwórstwa lokalnego lub w obszarze rozwoju zielonej gospodarki, w tym tworzenie nowych miejsc pracy .Zwiększenie udziału zainteresowanych stron we wdrażaniu inicjatyw na rzecz rozwoju obszarów wiejskich.</t>
  </si>
  <si>
    <t>impreza</t>
  </si>
  <si>
    <t>Członkowie stowarzyszenia miłośników cydru,  producenci, sadownicy</t>
  </si>
  <si>
    <t>FESTYN 
„Czary mary – magia lubelskich owoców i warzyw” Żywność funkcjonalna</t>
  </si>
  <si>
    <t>Celem operacji jest promocja walorów i osiągnięć lubelskiego rolnictwa głównie lokalnych i tradycyjnych produktów żywnościowych.  Działanie to sprzyjać będzie wymianie doświadczeń, nawiązywaniu kontaktów oraz wzmacnianiu identyfikacji lokalnej żywności wysokiej jakości oraz produktów wpisanych na Listę Produktów Tradycyjnych.</t>
  </si>
  <si>
    <t>Impreza</t>
  </si>
  <si>
    <t xml:space="preserve"> Rolnicy, mieszkańcy obszarów wiejskich,  organizacje rolnicze </t>
  </si>
  <si>
    <t>Nadwiślańskie Święto Chmielu 2019</t>
  </si>
  <si>
    <t>Konferencja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</si>
  <si>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 xml:space="preserve"> liczba uczestników Konferncji</t>
  </si>
  <si>
    <t>Rolnicy, przedsiębiorcy, potencjalni beneficjenci, producenci chmielu</t>
  </si>
  <si>
    <t>I Świąteczne Spotkanie Z Tradycją</t>
  </si>
  <si>
    <t>Organizacja spotkania ma na celu aktywizację mieszkańców obszarów wiejskich w celu tworzenia partnerstw na rzecz realizacji projektów nakierowanych na rozwój tych obszarów. Propagowanie dziedzictwa kulturowego oraz tradycji charakterystycznych dla  regionu spowoduje większą aktywizacje mieszkańców obszarów wiejskich.  Promocja jakości życia na wsi oraz promocja wsi jako miejsca do życia i rozwoju zawodowego będzie stymulująca dla różnych grup odbiorców. Nastąpi zwiększenie udziału zainteresowanych stron we wdrażaniu inicjatyw na rzecz rozwoju obszarów wiejskich.</t>
  </si>
  <si>
    <t xml:space="preserve">liczba uczestników </t>
  </si>
  <si>
    <t>Stowarzyszenia, koła gospodyń, rolnicy, potncjalni beneficjenci</t>
  </si>
  <si>
    <t xml:space="preserve">Szacowana liczba uczestników </t>
  </si>
  <si>
    <t>szkolenie dla Lokalnych Grup Działania</t>
  </si>
  <si>
    <t>Wymiana wiedzy w zakresie lokalnych sterategii rozwoju, podniesienie wiedzy i umiejętności</t>
  </si>
  <si>
    <t>ilość szkoleń</t>
  </si>
  <si>
    <t xml:space="preserve"> potencjalni beneficjenci, instytucje zaangażowane pośrednio we wdrażanie Programu, Lokalne Grupy Działania</t>
  </si>
  <si>
    <t>Urząd Marszałkowski Województwa Lubuskiego</t>
  </si>
  <si>
    <t>ul. Podgórna 7, 65-057 Zielona Góra</t>
  </si>
  <si>
    <t>Wyjazdy studyjne do Saksoni</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</si>
  <si>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</si>
  <si>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</si>
  <si>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</si>
  <si>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Krajowe wyjazdy studyjne dla liderów wiejskich</t>
  </si>
  <si>
    <t>ilość uczestników</t>
  </si>
  <si>
    <t xml:space="preserve"> potencjalni beneficjenci, instytucje zaangażowane pośrednio we wdrażanie Programu, liderzy ze środowisk wiejskich</t>
  </si>
  <si>
    <t>Dni Otwartych Farm</t>
  </si>
  <si>
    <t>Pokazanie uczestnikom najciekawszych gospodarstw agroturystycznych, ekologicznych, rolnych z terenu województwa</t>
  </si>
  <si>
    <t>cykl spotkań w gospodarstwach</t>
  </si>
  <si>
    <t xml:space="preserve">ilość uczestników </t>
  </si>
  <si>
    <t>ogół społeczeństwa z naciskiem na młodzież i dzieci z terenów wiejskich</t>
  </si>
  <si>
    <t xml:space="preserve">Udział Województwa Lubuskiego w targach </t>
  </si>
  <si>
    <t>Promowanie polskich produktów żywnościowych, kultury wiejskiej, dziedzictwa kulturowego oraz nowych technologii. Wymiana doświadczeń, nawiązanie kontaktów i promocja polskich rozwiązań</t>
  </si>
  <si>
    <t>Udział w targach</t>
  </si>
  <si>
    <t xml:space="preserve">ilośc stoisk </t>
  </si>
  <si>
    <t>Ogół społeczeństwa, beneficjenci, potencjalni beneficjenci, instytucje zaangażowane pośrednio we wdrażanie Programu</t>
  </si>
  <si>
    <t>Zakup i promocja produktów regionalnych podczas imprez</t>
  </si>
  <si>
    <t>Promowanie regionalnych producentów żywności, wytwórców produktów lokalnych, lokalnych twórców i artystów, produktów regionalnych, tradycyjnych</t>
  </si>
  <si>
    <t xml:space="preserve">konferencja, kongres, stoisko wystawiennicze, punkt informacyjny na impreie plenerowej, wystawie. </t>
  </si>
  <si>
    <t>ilość przeprowadzonych degustacji</t>
  </si>
  <si>
    <t>ogół społeczeństwa</t>
  </si>
  <si>
    <t>Artykuły w prasie regionalnej i lokalnej</t>
  </si>
  <si>
    <t>Wspieranie profesjonalnej wspólpracy i realizacji przez przez rolników wspólnych inwestycji oraz promocja woj. lubuskiego w ramach PROW - w mediach drukowanych o zasięgu regionalnym</t>
  </si>
  <si>
    <t xml:space="preserve">artykuły w prasie </t>
  </si>
  <si>
    <t>ilość artykułów</t>
  </si>
  <si>
    <t>Konferencja na temat wspólnej polityki rolnej</t>
  </si>
  <si>
    <t xml:space="preserve">Rozwój przedsiebiorczości poprzez wspólną politykę rolną po roku 2020. Szanse i zagrożenia </t>
  </si>
  <si>
    <t xml:space="preserve">konferencja </t>
  </si>
  <si>
    <t>Wspólpraca w sektorze rolnym na pograniczu polsko - niemieckim</t>
  </si>
  <si>
    <t>Promocja współpracy w sektorze rolnym</t>
  </si>
  <si>
    <t>liczba konferencji/ spotkań</t>
  </si>
  <si>
    <t>Cykl spotkań (w tym posiedzeń WGR ds. KSOW), szkoleń, warsztatów, konkursów dla grup producentów rolnych, rolników, stowarzyszeń, spółdzielni rolniczych</t>
  </si>
  <si>
    <t>Spotkania, seminaria, warsztaty dotyczące wzmacniania 
pozycji producentów rolnych w łańcuchu żywnościowym, konferencje oraz spotkania informacyjno - promocyjne dotyczące pozyskiwania pieniędzy z funduszy strukturalnych dla mieszkańców wsi, spotakania WGR ds. KSOW.</t>
  </si>
  <si>
    <t xml:space="preserve">szkolenie/seminarium/warsztat
/spotkanie
</t>
  </si>
  <si>
    <t xml:space="preserve">II- IV </t>
  </si>
  <si>
    <t>Organizacja jarmarków, wystaw, punktów informacyjnych, warsztatów</t>
  </si>
  <si>
    <t>Aktywizacja mieszkańców wsi na rzecz podejmowania inicjatyw związanych z rozwojem wsi</t>
  </si>
  <si>
    <t>Stoisko wystawiennicze, punkt informacyjny na imprezie plenerowej, wystawie, warsztaty</t>
  </si>
  <si>
    <t>Moja rola w rozwoju obszarów wiejskich - szkolenia i warsztaty</t>
  </si>
  <si>
    <t xml:space="preserve">Aktywizacja mieszkańców wsi na rzecz podejmowania inicjatyw związanych z rozwojem wsi oraz wymiana wiedzy i doświadczeń </t>
  </si>
  <si>
    <t>szkolenie, warsztaty</t>
  </si>
  <si>
    <t>ilość warsztatów</t>
  </si>
  <si>
    <t>Wydanie publikacji na temat dobrych praktyk oraz imprez cyklicznych na terenie woj. Lubuskiego</t>
  </si>
  <si>
    <t>Informowanie na temat dobrych praktyk oraz imprez promujących dziedzictwo kulturowe, produkty regionalne i tradycyjne na terenie woj. Lubuskiego</t>
  </si>
  <si>
    <t>nakład</t>
  </si>
  <si>
    <t>Ogół społeczeństwa</t>
  </si>
  <si>
    <t>Wydanie publikacji na temat produktów tradycyjnych regionu</t>
  </si>
  <si>
    <t xml:space="preserve">Tradycyjna kuchnia regionu lubuskiego. </t>
  </si>
  <si>
    <t>publikacja / materiał drukowany</t>
  </si>
  <si>
    <t xml:space="preserve">nakład </t>
  </si>
  <si>
    <t>W poszukiwaniu dobrych praktyk w LGD/NGO, Samorządach oraz winnicach na Bałkanach.</t>
  </si>
  <si>
    <t>Wymiana doświadczeń, podpatrywanie dobrych praktyk w ramach działań realizowanych przez Samorządy oraz LGD w Chhorwacji oraz samorządy i NGO w Bośni. Nawiązanie kontaktów międzynarodowych.</t>
  </si>
  <si>
    <t>liczba wyjazdów studyjnych/liczba uczestników</t>
  </si>
  <si>
    <t>1/25</t>
  </si>
  <si>
    <t>LGD z woj. Lubuskiego</t>
  </si>
  <si>
    <t xml:space="preserve">II </t>
  </si>
  <si>
    <t>Stowarzyszenie Zielona Dolina Odry i Warty</t>
  </si>
  <si>
    <t>ul. 1 Maja 1B,         69 - 113 Górzyca</t>
  </si>
  <si>
    <t>Razem dla Lubuskiego – Współpraca się opłaca.</t>
  </si>
  <si>
    <t>Wyposażenie uczestników w wiedzę i  umiejętności do sprawnego wdrażania RLKSu</t>
  </si>
  <si>
    <t>liczba szkoleń/liczba uczestników</t>
  </si>
  <si>
    <t>pracownicy LGD z województwa lubuskiego</t>
  </si>
  <si>
    <t>Lokalna Grupa Działania Zielone Światło</t>
  </si>
  <si>
    <t>ul. Piastów 10 B,     66 - 600 Krosno Odrzańskie</t>
  </si>
  <si>
    <t>Konferencja Kobieta ABC – Etap II Kobieta Dynamiczna EF</t>
  </si>
  <si>
    <t>Zwiększenie udziału zainteresowanych stron we wdrażaniu inicjatyw na rzecz rozwoju obszarów wiejskich oraz promocja rozwoju obszarów wiejskich wśród społeczności trzech powiatów</t>
  </si>
  <si>
    <t>liczba konferencji/liczba uczestników</t>
  </si>
  <si>
    <t>1/13</t>
  </si>
  <si>
    <t>liderki stowarzyszeń, członkinie KGW, sołtyski, aktywne mieszkanki wsi i małych miast, radne z powiatu gorzowskiego, świebodzińskiego, słubickiego</t>
  </si>
  <si>
    <t>Powiat Gorzowski</t>
  </si>
  <si>
    <t>ul. Pankiewicza 5-7, 66-400 Gorzów Wielkopolski</t>
  </si>
  <si>
    <t>Jak odmieniać wsie w Powiecie Krośnieńskim</t>
  </si>
  <si>
    <t>upowszechnianie wiedzy warunkującej rozwój obszarów wiejskich oraz promocja jakości życia na wsi, a także zmiana postrzegania terenów wiejskich jako miejsc atrakcyjnych do życia, pracy, rozwoju społecznego i aktywizacji społecznej</t>
  </si>
  <si>
    <t>1/100</t>
  </si>
  <si>
    <t xml:space="preserve">przedstawiciele organizacji pozarządowych, sołtysi, lokalni liderzy, przedstawiciele grup nieformalnych, kluby sportowe, niezrzeszeni mieszkańcy powiatu krośnieńskiego </t>
  </si>
  <si>
    <t>Klub Sportowy Ju Jitsu SATORI</t>
  </si>
  <si>
    <t>ul. E. Plater5, 66-600 Krosno Odrzańskie</t>
  </si>
  <si>
    <t>Agroturystyka potencjałem dla obszarów wiejskich Powiatu Żagańskiego</t>
  </si>
  <si>
    <t>poprawa jakości życia na obszarach wiejskich na terenie Powiatu Żagańskiego</t>
  </si>
  <si>
    <t>1/20</t>
  </si>
  <si>
    <t>przedstawiciele lokalnych samorządów, przedstawiciele Powiatu Żagańskiego</t>
  </si>
  <si>
    <t>Powiat Żagański</t>
  </si>
  <si>
    <t>ul. Dworcowa 39, 68 - 100 Żagań</t>
  </si>
  <si>
    <t>Wyjazd studyjny dla pszczelarzy z województwa lubuskiego</t>
  </si>
  <si>
    <t>rozwój umiejętności i kwalifikacji pszczelarzy województwa lubuskiego oraz zachęcenie młodych pszczelarzy do podnoszenia wiedzy, kompetencji i kwalifikacji przy prowadzeniu działalności pasiecznej</t>
  </si>
  <si>
    <t>1/40</t>
  </si>
  <si>
    <t>pszczelarze z terenu województwa lubuskiego</t>
  </si>
  <si>
    <t>Lubuski Związek Pszczelarzy</t>
  </si>
  <si>
    <t>ul. Drzewna 15, 65-060 Zielona Góra</t>
  </si>
  <si>
    <t>Rozszerzanie sieci współpracy producentów produktów regionalnych i tradycyjnych</t>
  </si>
  <si>
    <t>pokazanie dobrych przykładów z przedsiębiorczej wsi kujawsko - pomorskiej oraz podlaskiej wskaże nowe innowacyjne kierunki do rozwoju wsi lubuskiej, poprzez wymianę wiedzy i doświadczeń, aktywizowanie i mobilizacje społeczeństwa wiejskiego</t>
  </si>
  <si>
    <t>1/35</t>
  </si>
  <si>
    <t>producenci rolni, rolnicy, pszczelarze, sadownicy, winiarze, producenci produktów regionalnych i tradycyjnych, aktywni mieszkańcy obszarów wiejskich, liderzy w swoich środowiskach lokalnych, członkowie grup producneckich z województwa lubuskiego</t>
  </si>
  <si>
    <t>Lubuska Izba Rolnicza</t>
  </si>
  <si>
    <t>ul. Kożuchowska 15A, 65 - 364 Zielona Góra</t>
  </si>
  <si>
    <t>Społeczny Lider Obszarów Wiejskich</t>
  </si>
  <si>
    <t>aktywizacja osób z całego woj. Lubuskiego i zapoznanie ich z możlwościami realizacji inicjatyw na rzecz rozwoju obszarów wiejskich przez lokalne społeczności</t>
  </si>
  <si>
    <t>młodzież wiejska z terenu województwa lubuskiego</t>
  </si>
  <si>
    <t>Związek Młodzieży Wiejskiej</t>
  </si>
  <si>
    <t>ul. Chmielna 6, 00-020 Warszawa</t>
  </si>
  <si>
    <t>Młodzi Producenci Rolni</t>
  </si>
  <si>
    <t>organizacja konferencji promującej szeroką współpracę młodych producentów rolnych oraz osób związanych zawodowo lub zamieszkujących tereny wiejskie woj. lubuskiego</t>
  </si>
  <si>
    <t>konferencja/konkurs, olimpiada</t>
  </si>
  <si>
    <t>liczba konferencji/liczba uczestników/liczba olimpiad/liczba uczestników olimiapdy</t>
  </si>
  <si>
    <t>1/40/1/20</t>
  </si>
  <si>
    <t>młodzież wiejska z terenu  województwa lubuskiego</t>
  </si>
  <si>
    <t>Organizacja konferencji poświęconej rozwojowi obszarów wiejskich</t>
  </si>
  <si>
    <t>zwiększenie udziału zainteresowanych stron we wdrażaniu inicjatyw na rzecz rozwoju obszarów wiejskich, poprzez organizację konferencji poświęconej upowszechnianiu wiedzy, w zakresie planowania rozwoju lokalnego przetwórstwa lokalnego i zielonej gospodarki</t>
  </si>
  <si>
    <t>kongres/konferencja</t>
  </si>
  <si>
    <t>liczba konferencji/liczba uczestników,</t>
  </si>
  <si>
    <t>1/203</t>
  </si>
  <si>
    <t>osoby z obszarów wiejskich, aktywiści, społecznicy, przedsiębiorcy, osoby które chcą wpływać na rozwój lokalny i są zainteresowane dokonywaniem pozytywnych zmian w swoim otoczeniu, poprzez realizację różnego rodzaju inicjatyw</t>
  </si>
  <si>
    <t>Klub Sportowy War Race</t>
  </si>
  <si>
    <t>ul. Brzozowa 14D/53, 67-300 Wiechlice</t>
  </si>
  <si>
    <t>Forum Liderów Obszarów Wiejskich</t>
  </si>
  <si>
    <t>rozwijanie kontaktów i współpracy społeczności wiejskiej, poprzez wyminę doświadczeń, aktywizowanie i mibilizwanie społeczeństwa wiejskiego oraz wyrównywanie ich szans rozwojowych</t>
  </si>
  <si>
    <t>młodzież szkolna, studenci, młodzi rolnicy, członkowie org. pozarządowych działających na obszarach wiejskich, osoby pracujące z młodzieżą, zaangażowane w działalność organizacji pozarządowych, nauczyciele, przedstawiciel samorządu terytorialnego, decydenci</t>
  </si>
  <si>
    <t>Otwarci na rozwój sołtysi z Powiatu Żagańskiego</t>
  </si>
  <si>
    <t>sołtysi z terenu Powiatu Żagańskiego przedstawiciele samorządu powiatowego oraz osoby działające na rzecz obszarów wiejskich</t>
  </si>
  <si>
    <t>Zasoby środowiska naturalnego w rozwoju przedsiębiorczości mieszkańców obszarów wiejskich</t>
  </si>
  <si>
    <t>wsparcie rozwoju przedsiębiorczości na obszarach wiejskich poprzez podnoszenie poziomu wedzy i umiejętności w obszarze małego przetwórstwa lokalnego</t>
  </si>
  <si>
    <t>warsztaty</t>
  </si>
  <si>
    <t>liczba warsztatów/liczba uczestników</t>
  </si>
  <si>
    <t xml:space="preserve">mieszkańcy obszarów wiejskich woj. Lubuskiego, rolnicy, osoby prężnie działające na rzecz rozwoju swojej wsi </t>
  </si>
  <si>
    <t>ul. Kożuchowska 15A, 65 - 364 Zielona góra</t>
  </si>
  <si>
    <t>Powiatowe Święto Plonów 2018</t>
  </si>
  <si>
    <t xml:space="preserve">promocja rozwoju obszarów wiejskich wśród społeczności Powiatu Żagańskiego, pobudzanie do większej integracji mieszkańców wsi i miast </t>
  </si>
  <si>
    <t>impreza plenerowa</t>
  </si>
  <si>
    <t>liczba imprez plenerowych/liczba uczestników</t>
  </si>
  <si>
    <t>1/1300</t>
  </si>
  <si>
    <t>mieszkańcy Powiatu Żagańskiego</t>
  </si>
  <si>
    <t>Dożynki Gminne – Przytoczna 2018</t>
  </si>
  <si>
    <t>zainicjowanie wspólnych działań przez producentów rolnych, zrzeszanie organizacji które wzmocnią ich pozycje na rynku i pozwolą rozwijać produkcję we właścimym kierunku</t>
  </si>
  <si>
    <t>1/1000</t>
  </si>
  <si>
    <t>mieszkańcy powiatu międzyrzeckiego w szczególności Gminy Przytoczna a przede wszystkim rolnicy i osoby korzystające ze środków PROW</t>
  </si>
  <si>
    <t>Gmina Przytoczna</t>
  </si>
  <si>
    <t>ul. Rokitniańska 4, 66 - 340 Przytoczna</t>
  </si>
  <si>
    <t>Powiatowe Święto Plonów</t>
  </si>
  <si>
    <t xml:space="preserve">promocja rozwoju obszarów wiejskich wśród społeczności Powiatu Korsnieńskiego, prezentacja dobrych praktyk, pobudzanie do integracji mieszkańców wsi i miast powiatu </t>
  </si>
  <si>
    <t>targi/impreza plenerowa/wystawa</t>
  </si>
  <si>
    <t>liczba targów, imprez plenerowych, wystaw/liczba uczestników</t>
  </si>
  <si>
    <t>mieszkańcy powiatu krośnieńskiego</t>
  </si>
  <si>
    <t>Powiat Krośnieński</t>
  </si>
  <si>
    <t>ul. Piastów 10B, 66 - 600 Krosno Odrzańskie</t>
  </si>
  <si>
    <t>„Wystawa żywności ekologicznej i promocja przetwórstwa na poziomie gospodarstwa”</t>
  </si>
  <si>
    <t>zorganizowanie wystawy żywności ekologicznej, powiązanej z jej degustacją, rozpowszechnienie wiedzy na temat możliwości zaopatrywania się w zdrową żywność bespośrednio w gospodarstwie na terenie woj. Lubuskiego, promocja żywnmości ekologicznej i przetwórtswa na poziomie gospodarstwa</t>
  </si>
  <si>
    <t>liczba wystaw/liczba uczestników</t>
  </si>
  <si>
    <t>1/6000</t>
  </si>
  <si>
    <t>rolnicy z terenu woj. Lubuskiego prowadzący swoje gospodarstwa metodami ekologicznymi i oferujący sprzedaż swoich produktów oraz konsumenci uczestnicy kiermaszu ogrodniczego organizowanego przez LODR</t>
  </si>
  <si>
    <t>Lubuski Ośrodek Doradztwa Rolniczego</t>
  </si>
  <si>
    <t>Kalsk 91, 66 - 100 Sulechów</t>
  </si>
  <si>
    <t>celem jest umożliwienie udziału w projekcie osób, które przekażą dalej zdobyte informacje i wiedze w soim środowisku lokalnym</t>
  </si>
  <si>
    <t>liczba konferencji/liczba uczestbnioków</t>
  </si>
  <si>
    <t>1/80</t>
  </si>
  <si>
    <t>młodzież szkolna, studenci, młodzi rolnicy, członkowie organizacji pozarządowych działających na obszarrach wiejskich</t>
  </si>
  <si>
    <t>Centrum Metamorfoz</t>
  </si>
  <si>
    <t>ul. Moniuszki 23A, 65-409 Zielona Góra</t>
  </si>
  <si>
    <t xml:space="preserve">Debata Rolna 2018 </t>
  </si>
  <si>
    <t>przekazanie i praktyczne wykorzystanie wiedzy przez uczestników konferencji z zaproponowanego zakresu tematycznego, która posłuży do rozwoju bądź obrania kierunku rozwoju własnych gospodarstw a tym samym do zowoju obszarów wiejskich, tak aby było to miejsce zachęcające do zakładania i prowadzenia działalności zarobkowej oraz zamieszkania</t>
  </si>
  <si>
    <t>liczba konferencji/liczba uczestnikow</t>
  </si>
  <si>
    <t>1/30</t>
  </si>
  <si>
    <t xml:space="preserve">mieszkańcy obszarów  wisjkich o  rolnicy z woj. Lubuskiego, grupy producneckie, przesdtawiciele LGD oraz doradzcy rolniczy, przedstawiciele związków i roganizacji rolniczych </t>
  </si>
  <si>
    <t>Aktywizacja i rozwój gospodarstw rolnych i firm poprzez organizację konkursu Agroliga</t>
  </si>
  <si>
    <t>przeprowadzenie konkursu, którego głównym celem będzie wyłonienie oraz promocja 10 najlepszych gospodarstw i 5 firm działających na rzecz rolnictwa w woj. Lubuskim w okresie 6 miesięcy</t>
  </si>
  <si>
    <t>liczba konkursów/liczba uczestników</t>
  </si>
  <si>
    <t>1/15</t>
  </si>
  <si>
    <t>gospodarstwa rolne oraz przedsiębiorstwa działające na rynku regionalnym</t>
  </si>
  <si>
    <t>I-III</t>
  </si>
  <si>
    <t>Konkurs na „Najlepsze gospodarstwo ekologiczne w województwie lubuskim”</t>
  </si>
  <si>
    <t>popularyzowanie i rozwój rolnictwa ekologicznego, zachęcanie innych producentów do przestawienia swojej produkcji na produkcję ekolgiczną, promocja żywności ekologicznej</t>
  </si>
  <si>
    <t>liczba konkursów/liczba uczestników/liczba laureatów</t>
  </si>
  <si>
    <t>1/14/6</t>
  </si>
  <si>
    <t xml:space="preserve">gospodarstwa ekologiczne  z terenu woj. lubuskiego </t>
  </si>
  <si>
    <t>Stoisko wystawiennicze, punkt informacyjny na imprezie plenerowej,</t>
  </si>
  <si>
    <t>Wyjazdy studyjne krajowe i zagraniczne</t>
  </si>
  <si>
    <t>ilość wyjazdów</t>
  </si>
  <si>
    <t>-</t>
  </si>
  <si>
    <t xml:space="preserve"> - </t>
  </si>
  <si>
    <t>Analiza/ekspertyza</t>
  </si>
  <si>
    <t>Opracowanie: " Określenie perspektyw rozwoju rynku zdrowej żywności  w woj. Lubuskim"</t>
  </si>
  <si>
    <t>badanie/ publikacja</t>
  </si>
  <si>
    <t>ilość wykonanych badań</t>
  </si>
  <si>
    <t xml:space="preserve">Udział Województwa Lubuskiego w targach oraz organizacja stoiska na Dożynkach Prezydenckich </t>
  </si>
  <si>
    <t>udział w targach Polagra Food w Poznaniu oraz wystawienie stoiska targowego na Dożynkach Prezydenckich Spała 2019</t>
  </si>
  <si>
    <t xml:space="preserve">ilość stoisk </t>
  </si>
  <si>
    <t xml:space="preserve"> degustacje</t>
  </si>
  <si>
    <t xml:space="preserve"> ilość przeprowadzonych degustacji</t>
  </si>
  <si>
    <t>Organizacja i udział w imprezach tematycznych</t>
  </si>
  <si>
    <t xml:space="preserve"> punkt informacyjny na imprezie plenerowej (w tym w wielkanocnym jarmarku,  na Lubuskim Święcie Plonów oraz na Jarmarku Bożonarodzeniowym)</t>
  </si>
  <si>
    <t>ilość punktów/ilość materiałów informacyjno- promocyjnych</t>
  </si>
  <si>
    <t xml:space="preserve"> ogół społeczeństwa z naciskiem na młodzież i dzieci z terenów wiejskich</t>
  </si>
  <si>
    <t xml:space="preserve">ilość spotkań </t>
  </si>
  <si>
    <t>Utworzenie szlaku produktów regionalnych województwa lubuskiego</t>
  </si>
  <si>
    <t>Informowanie na temat produktów regionalnych i tradycyjnych promujących dziedzictwo kulinarne na terenie woj. Lubuskiego</t>
  </si>
  <si>
    <t>ilość publikacji</t>
  </si>
  <si>
    <t>3</t>
  </si>
  <si>
    <t>Organizacja konkursu "Nasze Kulinarne Dziedzictwo - Smaki Regionów"</t>
  </si>
  <si>
    <t>ilość laureatów</t>
  </si>
  <si>
    <t>Wydanie publikacji na temat imprez cyklicznych na terenie woj. Lubuskiego</t>
  </si>
  <si>
    <t>Informowanie na temat imprez promujących dziedzictwo kulturowe, produkty regionalne i tradycyjne na terenie woj. Lubuskiego</t>
  </si>
  <si>
    <t xml:space="preserve">publikacja </t>
  </si>
  <si>
    <t>Konkurs - Najpiękniejsza Wieś Lubuska 2019</t>
  </si>
  <si>
    <t>Integracja i aktywizacja społeczności wiejskiej, promocja dziedzictwa kulturowego oraz produktów regionalnych i agroturystyki</t>
  </si>
  <si>
    <t>ilość laureatów/ilość konferencji</t>
  </si>
  <si>
    <t xml:space="preserve"> 10/1</t>
  </si>
  <si>
    <t>Artykuły w mediach regionalnych</t>
  </si>
  <si>
    <t xml:space="preserve">Promocja działań województwa lubuskiego - realizacja priorytetów i najważniejszych wydarzeń 2019 r. oraz działań związanych z realizacją funduszy unijnych - w mediach  </t>
  </si>
  <si>
    <t>artykuły w prasie</t>
  </si>
  <si>
    <t>W poszukiwaniu dobrych praktyk w LGD, Samorządach oraz winnicach w Grecji</t>
  </si>
  <si>
    <t>Cel: „przenikanie kultur ”, wymiana doświadczeń, "podpatrywanie" dobrych praktyk w ramach działań realizowanych przez Samorządy oraz Lokalne Grupy Działania w Grecji, nawiązanie kontaktów w dobrze prosperujących winnicach i winiarniach, poznanie doświadczeń w zakresie współpracy partnerskiej podmiotów na rzecz społeczności lokalnej. Temat: wspieranie tworzenia sieci współpracy partnerskiej dotyczącej rolnictwa i obszarów wiejskich przez podnoszenie poziomu wiedzy w tym zakresie</t>
  </si>
  <si>
    <t>Liczba wyjazdów studyjnych/Liczba uczestników/ Liczba przedstawicieli LGD</t>
  </si>
  <si>
    <t>1/27/27</t>
  </si>
  <si>
    <t>Przedstawiciele Lokalnych Grup Działania województwa Lubuskiego</t>
  </si>
  <si>
    <t>n/d</t>
  </si>
  <si>
    <t>II kwartał</t>
  </si>
  <si>
    <t>LGD Stowarzyszenie Zielona Dolina Odry i Warty</t>
  </si>
  <si>
    <t>ul. 1 Maja 1B, 69 - 113 Górzyca</t>
  </si>
  <si>
    <t>Śladami PROW i LEADER – wdrażanie LSR na terenie województwa lubuskiego</t>
  </si>
  <si>
    <t>Cel: podsumowanie okresu wdrażania LSR w latach 2016-2018, zebranie pierwszych doświadczeń z wdrażania działania LEADER w perspektywie finansowej 2014-2020, a także wypracowanie rekomendacji dotyczących wdrażania podejścia LEADER w kolejnym etapie wdrażania 2019-2021 oraz w przyszłości, w kolejnej perspektywie finansowej. Temat: Wspieranie rozwoju przedsiębiorczości na obszarach wiejskich przez podnoszenie poziomu wiedzy i umiejętności oraz upowszechnianie wiedzy dotyczącej zarządzania projektami z zakresu rozwoju obszarów wiejskich</t>
  </si>
  <si>
    <t xml:space="preserve">Liczba konferencji/Liczba uczestników/Liczba przedstawicieli LGD </t>
  </si>
  <si>
    <t>1/50/50</t>
  </si>
  <si>
    <t>Przedstawiciele instytucji zaangażowanych pośrednio i bezpośrednio we wdrażanie PROW 2014 – 2020, organizacje/instytucje zaangażowane we wdrażanie LEADERa, organizacje, lokalne grupy działania, przedstawiciele lokalnego samorządu, beneficjenci oraz potencjalni beneficjenci Programu</t>
  </si>
  <si>
    <t>II-III kwartał</t>
  </si>
  <si>
    <t>Nowoczesne technologie w pszczelarstwie</t>
  </si>
  <si>
    <t xml:space="preserve">Cel: Wymiana wiedzy w zakresie nowoczesnych technologii stosowanych w pszczelarstwie. Temat: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</si>
  <si>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Liczba wyjazdów studyjnych/Liczba uczestników</t>
  </si>
  <si>
    <t>Pszczelarze z województwa lubuskiego (beneficjenci i potencjalni beneficjenci Programu)</t>
  </si>
  <si>
    <t>III-IV kwartał</t>
  </si>
  <si>
    <t>Agroturystyka ważnym trendem w rozwoju obszarów wiejskich Powiatu Żagańskiego</t>
  </si>
  <si>
    <t>Cel: Poprawa jakości życia na obszarach wiejskich na terenie Powiatu Żagańskiego Temat: Promocja jakości życia na wsi lub promocja wsi jako miejsca do życia i rozwoju zawodowegoUpowszechnianie wiedzy w zakresie planowania rozwoju lokalnego z uwzględnieniem potencjału ekonomicznego, społecznego i środowiskowego danego obszaru</t>
  </si>
  <si>
    <t>Liczba wyjazdów/Liczba uczestników</t>
  </si>
  <si>
    <t>Przedstawiciele lokalnych samorządów Powiatu Żagańskiego (beneficjenci i potrencjalni beneficjenci Programu</t>
  </si>
  <si>
    <t>Rozwijanie sieci współpracy producentów produktów regionalnych i tradycyjnych</t>
  </si>
  <si>
    <t>Cel: Pokazanie dobrych przykładów z przedsiębiorczej wsi regionów województwa pomorskiego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</si>
  <si>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 (beneficjenci i potencjalni beneficjenci Programu)</t>
  </si>
  <si>
    <t>II-IV kwartał</t>
  </si>
  <si>
    <t>Lubuscy rolnicy odkrywają rumuński szlak enoturystyczny</t>
  </si>
  <si>
    <t>Cel: Konstruktywna wymiana wiedzy i doświadczeń uczestników wyjazdu studyjnego z przedstawicielami rumuńskiej strony, jako dążenie do wdrażania efektywnych inicjatyw mających wpływ na rozwój obszarów wiejskich Temat: Aktywizacja mieszkańców obszarów wiejskich w celu tworzenia partnerstw na rzecz realizacji projektów nakierowanych na rozwój tych obszarów, w skład których wchodzą przedstawiciele sektora publicznego, sektora prywatnego oraz organizacji pozarządowych</t>
  </si>
  <si>
    <t>Lubuscy producenci rolni, rolnicy, winiarze, aktywni mieszkańcy obszarów wiejskich, liderzy w swoich środowiskach lokalnych uczestniczący aktywnie w pracy dla społeczności wsi (beneficjenci i potencjalni beneficjenci Programu)</t>
  </si>
  <si>
    <t>Filmy promocyjne o projektach realizowanych przez beneficjentów LGD</t>
  </si>
  <si>
    <t>Cel: Dotarcie do jak największej liczby mieszkańców województwa z informacjami upowszechniającymi rozwoju obszarów wiejskich przy pomocy zrealizowanych i sfinansowanych projektów w ramach środków Leader Temat: Upowszechnianie wiedzy dotyczącej zarządzania projektami z zakresu rozwoju obszarów wiejskich
oraz w zakresie planowania rozwoju lokalnego z uwzględnieniem potencjału ekonomicznego, społecznego i środowiskowego danego obszaru</t>
  </si>
  <si>
    <t>film</t>
  </si>
  <si>
    <t xml:space="preserve">Liczba audycji w telewizji/Łączna liczba osób oglądających programy w telewizji 
</t>
  </si>
  <si>
    <t>10/1000</t>
  </si>
  <si>
    <t>Beneficjenci i potencjalni beneficjenci Programu z terenu woj. Lubuskiego</t>
  </si>
  <si>
    <t xml:space="preserve">Pole i las – dary natury są blisko nas </t>
  </si>
  <si>
    <t xml:space="preserve">Cel: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oraz promocja jakości życia na wsi lub promocja wsi jako miejsca do życia i rozwoju zawodowego
</t>
  </si>
  <si>
    <t>Liczba warsztatów/Liczba uczestników</t>
  </si>
  <si>
    <t>Mieszkańcy obszarów wiejskich województwa lubuskiego, rolnicy, osoby prężnie działające na rzecz rozwoju swojej wsi, np. poprzez przynależność do KGW, osoby poszukujące alternatywnych źródeł dochodu (beneficjenci i potencjalni beneficjenci Programu)</t>
  </si>
  <si>
    <t>13 371,70</t>
  </si>
  <si>
    <t>Cel: Promocja współpracy młodych producentów rolnych i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Temat: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dodatkowo wspieranie tworzenia sieci współpracy partnerskiej dotyczącej rolnictwa i obszarów wiejskich przez podnoszenie poziomu wiedzy w tym zakresie</t>
  </si>
  <si>
    <t>konferencja, olimpiada</t>
  </si>
  <si>
    <t>Liczba konferencji/Liczba uczestników/Liczba olimpiad/Liczba uczestników olimpiad</t>
  </si>
  <si>
    <t>1/40/1/22</t>
  </si>
  <si>
    <t>Młodzi producenci rolni, uczniowie szkół rolniczych, potencjalni beneficjenci Programu z tereny woj. Lubuskiego</t>
  </si>
  <si>
    <t>I kwartał</t>
  </si>
  <si>
    <t>Dożynki - Przytoczna 2019</t>
  </si>
  <si>
    <t>Cel: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</si>
  <si>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</si>
  <si>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w tym gminy Przytoczna, rolnicy, beneficjenci i potencjalni beneficjenci Programu w woj. Lubuskiego</t>
  </si>
  <si>
    <t>III kwartał</t>
  </si>
  <si>
    <t>Nie zapomnij o tradycji obrzędy i konkursy dożynkowe Powiatu Żagańskiego</t>
  </si>
  <si>
    <t>Cel: Promocja rozwoju obszarów wiejskich wśród społeczności Powiatu Żagańskiego poprzez kultywowanie tradycyjnych obrzędów wiejskich Temat: Promocja jakości życia na wsi lub promocja wsi jako miejsca do życia i rozwoju zawodowego</t>
  </si>
  <si>
    <t>Mieszkańcy Powiatu Żagańskiego, przedstawiciele lokalnych władz oraz rolników, przedstawiciele różnych środowisk i grup zawodowych. Dominować  będą mieszkańcy obszarów wiejskich, beneficjenci i potencjalni beneficjenci Programu w woj. Lubuskiego</t>
  </si>
  <si>
    <t>Nowe możliwości rozwoju obszarów wiejskich w Powiecie Żagańskim</t>
  </si>
  <si>
    <t>Cel: Poprawa jakości życia na obszarach wiejskich na terenie Powiatu Żagańskiego  Temat: Promocja jakości życia na wsi lub promocja wsi jako miejsca do życia i rozwoju zawodowego oraz upowszechnianie wiedzy w zakresie planowania rozwoju lokalnego z uwzględnieniem potencjału ekonomicznego, społecznego i środowiskowego danego obszaru</t>
  </si>
  <si>
    <t xml:space="preserve">Przedstawiciele jst, obszarów wiejskich, a także osoby działające na rzecz rozwoju obszarów wiejskich z terenu Powiatu Żagańskiego. </t>
  </si>
  <si>
    <t>Powiatowo - Gminne Święto Plonów</t>
  </si>
  <si>
    <t>Cel:  Promocja rozwoju obszarów wiejskich wśród społeczności Powiatu Wschowskiego. Prezentacja dobrych praktyk w rolnictwie oraz prezentacja płodów rolnych i produktów wytworzonych przez rolników i lokalnych producentów z obszarów wiejskich oraz pobudzanie do zwiększenia integracji mieszkańców wsi i miast Powiatu Wschowskiego.
Temat: Promocja jakości życia na wsi lub promocja wsi jako miejsca do życia i rozwoju zawodowego</t>
  </si>
  <si>
    <t>1/500</t>
  </si>
  <si>
    <t>Mieszkańcy powiatu wschowskiego, beneficjenci i potencjalni beneficjenci Programu w woj. Lubuskiego</t>
  </si>
  <si>
    <t>Powiat Wschowski</t>
  </si>
  <si>
    <t xml:space="preserve">pl. Kosynierów 1C
 67 - 400 Wschowa
</t>
  </si>
  <si>
    <t>II Lubuskie Miodobranie</t>
  </si>
  <si>
    <t xml:space="preserve">Cel: poszerzenie wiedzy i umiejętności z wykorzystaniem innowacyjnych technologii w pracach pszczelarskich pszczelarzy, ale również przybliżenie tej tematyki ludności województwa lubuskiego o roli pszczół w środowisku naturalnym. Temat: Wspieranie rozwoju przedsiębiorczości na obszarach wiejskich przez podnoszenie poziomu wiedzy i umiejętności w obszarze małego przetwórstwa lokalnego lub w obszarze rozwoju zielonej gospodarki, w tym tworzenie nowych miejsc pracy </t>
  </si>
  <si>
    <t>1/400</t>
  </si>
  <si>
    <t>Mieszkańcy województwa lubuskiego w tym pszczelarze województwa lubuskiego, potencjalni beneficjenci Programu w woj. Lubuskiego</t>
  </si>
  <si>
    <t>19 514,00</t>
  </si>
  <si>
    <t>Akademia „Nasze kulinarne dziedzictwo”</t>
  </si>
  <si>
    <t xml:space="preserve">Cel: Zwiększenie wykorzystania i wzmocnienia lokalnego potencjału rozwojowego terenów wiejskich, poprzez przeprowadzenie warsztatów kulinarnych  z wykorzystaniem tradycyjnych produktów żywnościowych i dań kuchni regionalnej, jako trwałego elementu dziedzictwa kulturowego regionu. Wpłynięcie na zwiększenie aktywności uczestników  w poszukiwaniu pozarolniczych źródeł dochodów wykorzystując zdobyte umiejętności. Temat: Wspieranie rozwoju przedsiębiorczości na obszarach wiejskich przez podnoszenie poziomu wiedzy i umiejętności oraz promocja jakości życia na wsi lub promocja wsi jako miejsca do życia i rozwoju zawodowego
</t>
  </si>
  <si>
    <t>warsztaty, wyjazd studyjny</t>
  </si>
  <si>
    <t>Liczba warsztatów/liczba uczestrników warsztatów/liczba wyajzdów studyjnych/liczba uczestników wyjazdów studyjnych</t>
  </si>
  <si>
    <t>Mieszkańcy obszarów wiejskich województwa lubuskiego zamieszkujący na terenie Gminy Zwierzyn, szczególnie młodzież, dzieci, osoby starsze i niepełnosprawne, rolnicy, członkinie Koła Gospodyń Wiejskich</t>
  </si>
  <si>
    <t>Gmina Zwierzyn</t>
  </si>
  <si>
    <t>ul. Wojska Polskiego 8, 66-542 Zwierzyn</t>
  </si>
  <si>
    <t>Folkowe smaki Powiatu Żagańskiego</t>
  </si>
  <si>
    <t>Cel:  Prezentacja i promocja dorobku wsi oraz produktów wytwarzanych na wsi mieszkańcom Powiatu Żagańskiego 
  Temat: Promocja jakości życia na wsi lub promocja wsi jako miejsca do życia i rozwoju zawodowego</t>
  </si>
  <si>
    <t>1/1200</t>
  </si>
  <si>
    <t>Społeczność lokalna Powiatu Żagańskiego, przedstawiciele obszarów wiejskich oraz miejscowości i miast w powiecie, mieszkańcy Powiatu Żagańskiego w zróżnicowanym wieku, przedstawiciele lokalnych władz i instytucji kultury, beneficjenci i potencjalni beneficjenci Programu</t>
  </si>
  <si>
    <t>I-II kwartał</t>
  </si>
  <si>
    <t>Obchody jubileuszu 10-lecia zespołu śpiewaczego Trzebiechowianie</t>
  </si>
  <si>
    <t>Cel: Podstawowym celem przedsięwzięcia jest włączenie osób starszych w działalność 
i funkcjonowanie na rzecz życia społecznego Temat: Promocja jakości życia na wsi lub promocja wsi jako miejsca do życia i rozwoju zawodowego</t>
  </si>
  <si>
    <t>inne - prezentacja historii dorobku zespołu wraz z panelem informacyjnym na temat możliwości pozyskania środków na wsparcie i rozwój zespołów śpiewaczych</t>
  </si>
  <si>
    <t xml:space="preserve">Liczba prezentacji/Liczba uczestników </t>
  </si>
  <si>
    <t>Zespoły śpiewacze, przedstawiciele samorzadu województwa, powiatu i gminy, przedstawiciele organizacji społecznych, beneficjenci i potencjalni beneficjenci Programu</t>
  </si>
  <si>
    <t>I-IV kwartał</t>
  </si>
  <si>
    <t>Gmina Trzebiechów</t>
  </si>
  <si>
    <t>ul.  Sulechowska 2, 66-132 Trzebiechów</t>
  </si>
  <si>
    <t>Debata Rolna 2019</t>
  </si>
  <si>
    <t>Cel:  Przekazanie i praktyczne wykorzystanie wiedzy przez rolników -  uczestników konferencji z zaproponowanego zakresu tematycznego, tj. możliwości i opłacalność zastosowania fotowoltaiki, zastosowania się do rejonizacji odmian, wskazanie możliwości zapobiegania bądź łagodzenia skutków suszy w rolnictwie oraz zwiększanie dochodowości poprzez skracanie łańcuchów dostaw żywności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</si>
  <si>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konferencji/ Liczba uczestników/ Liczba przedstawicieli LGD/Liczba doradców 
</t>
  </si>
  <si>
    <t>1/130/5/5</t>
  </si>
  <si>
    <t xml:space="preserve">Mieszkańcy obszarów wiejskich woj lubuskiego, rolnicy, członkowie izby rolniczej, grup producenckich, przedstawiciele LGD, doradcy rolniczy, przedstawiciele związków i organizacji rolniczych skupionych w Lubuskim Forum Rolniczym, przedstawiciele instytucji odpowiedzialnych za obsługę sektora rolnego z obszaru województwa lubuskiego.
</t>
  </si>
  <si>
    <t>Lubuskie Święto Chleba 2019</t>
  </si>
  <si>
    <t>Cel: prezentacja wyrobów kulinarnych przygotowywanych według dawnych receptur oraz promowanie zawodów związanych z wsią  jej obyczajami i zwyczajami Temat: Promocja jakości życia na wsi lub promocja wsi jako miejsca do życia i rozwoju zawodowego</t>
  </si>
  <si>
    <t>1/5000</t>
  </si>
  <si>
    <t>Mieszkańcy gminy Bogdaniec, powiatów współpracujących z gminą, mieszkańcy województwa lubuskiego, i zaproszeni goście z jednostek współpracujących z gminą,  piekarze, cukiernicy z gmin współpracujących z gminą Bogdaniec, beneficjenci i potencjalni beneficjenci Programu</t>
  </si>
  <si>
    <t>40 600,00</t>
  </si>
  <si>
    <t>Gmina Bogdaniec</t>
  </si>
  <si>
    <t>ul. Mickiewicza 45 66-450 Bogdaniec</t>
  </si>
  <si>
    <t>Wizyta studyjna, RLKS w nowej perspektywie</t>
  </si>
  <si>
    <t>liczba uczestników</t>
  </si>
  <si>
    <t>Konferencja  "Bezpieczeństwo Żywności a industry 4.0"</t>
  </si>
  <si>
    <t>Zgromadzenie wśród uczestników konferencji, zarówno wśród słuchaczy jak i prelegentów, jak największej liczby osób związanych z rozwojem obszarów wiejskich, takich jak rolnicy, przedstawiciele ośrodków doradztwa rolniczego i jednostek samorządowych. Ujęcie w programie konferencji wystąpień tematycznie związanych z bezpieczeństwem żywności, polityką rozwoju obszarów wiejskich i wsparciem finansowym oraz wydanie publikacji pokonferencyjnej zawierającej artykuły z zakresu określonego tematu.</t>
  </si>
  <si>
    <t>spotkanie</t>
  </si>
  <si>
    <t>liczba uczestników konferencji, spotkań, seminariów</t>
  </si>
  <si>
    <t>90 osób</t>
  </si>
  <si>
    <t>uczestnicy łańcucha żywnościowego: producenci pierwotni i rolni, przetwórcy; firmy obsługujące procesy logistyczne - magazynowanie, dystrybucja, sprzedaż wyrobów spożywczych; producenci opakowań do żywności; przedstawiciele jednostek samorządu terytorialnego, ośrodków doradztwa rolniczego i innych podmiotów zajmujących się stroną prawno-organizacyjną funkcjonowania łańcucha żywnościowego; przedstawiciele uczelni wyższych specjalizujących się w problematyce konferencji z kraju i zagranicy (90 osób)</t>
  </si>
  <si>
    <t>Urząd Marszałkowski Województwa Łódzkiego</t>
  </si>
  <si>
    <t>Al. Piłsudskiego 8, 90-051 Łódź</t>
  </si>
  <si>
    <t>Publikacja dotycząca rozwoju obszarów wiejskich województwa łódzkiego</t>
  </si>
  <si>
    <t>Publikacja poświęcona wspieraniu przedsiębiorczości na bazie produktów lokalnych/tradycyjnych województwa łódzkiego, mająca na celu aktywizację mieszkańców obszarów wiejskich w kierunku podejmowania przedsiębiorczych działań związanych z wykorzystaniem produktów tradycyjnych.</t>
  </si>
  <si>
    <t xml:space="preserve">liczba wydanych publikacji </t>
  </si>
  <si>
    <t>4600 sztuk</t>
  </si>
  <si>
    <t>mieszkańcy województwa łódzkiego</t>
  </si>
  <si>
    <t>Warsztaty dla mieszkańców obszarów wiejskich z województwa łódzkiego</t>
  </si>
  <si>
    <t>Celem warsztatów jest aktywizacja mieszkańców obszarów wiejskich województwa łódzkiego i poprawa jakości ich życia poprzez rozwijanie w nich przedsiębiorczości i kreatywności. Szkolenie będzie dotyczyło rozwijania zdolności kulinarnych w oparciu o produkty tradycyjne i wskazywania na tę drogę, jako na sposób podtrzymywania tradycji na obszarach wiejskich. Operacja wpłynie na aktywizację uczestników szkolenia, wzrost pozyskiwania środków unijnych z PROW 2014-2020 na rozpoczęcie działalności gospodarczej, zmniejszenie bezrobocia i ubóstwa na terenach wiejskich, zmniejszenie liczby osób wykluczonych społecznie, rozwój gospodarczy małych miejscowości.</t>
  </si>
  <si>
    <t>warsztaty/ szkolenie</t>
  </si>
  <si>
    <t>liczba uczestników warsztatów</t>
  </si>
  <si>
    <t>40 osób</t>
  </si>
  <si>
    <t xml:space="preserve">mieszkańcy obszarów wiejskich województwa łódzkiego </t>
  </si>
  <si>
    <t xml:space="preserve">Leader w teorii i praktyce - spotkanie/a szkoleniowe dla przedstawicieli lokalnych grup działania </t>
  </si>
  <si>
    <t>Podniesienie kompetencji lokalnych grup działania w zakresie wykonywanych przez nie zadań związanych z realizacją lokalnych strategii rozwoju, w szczególności w zakresie monitoringu i ewaluacji LSR, ochrony danych osobowych oraz realizacji projektów współpracy.</t>
  </si>
  <si>
    <t>spotkanie szkoleniowe</t>
  </si>
  <si>
    <t>77 osób</t>
  </si>
  <si>
    <t>przedstawiciele lokalnych grup działania z terenu województwa łódzkiego</t>
  </si>
  <si>
    <t xml:space="preserve">90-051 Łódź, 
al. Piłsudskiego 8 </t>
  </si>
  <si>
    <t>Wyjazd studyjny z zakresu rolnictwa ekologicznego</t>
  </si>
  <si>
    <t>Celem wyjazdu jest podniesienie wiedzy oraz zachęcenie mieszkańców obszarów wiejskich do efektywnego gospodarowania zasobami środowiska naturalnego ze szczególnym uwzględnieniem rolnictwa ekologicznego. Upowszechnianie wiedzy w tym zakresie będzie miało bezpośredni wpływ na zmianę profilu produkcji w gospodarstwach na ekologiczny. Ponadto wyjazd będzie dotyczył promocji żywności tradycyjnej, regionalnej i ekologicznej.</t>
  </si>
  <si>
    <t>50 osób</t>
  </si>
  <si>
    <t>Wizyta studyjna dla pracowników i członków lokalnych grup działania z terenu woj. łódzkiego do LGD Partnerstwo Ducha Gór</t>
  </si>
  <si>
    <t xml:space="preserve">Celem projektu jest podniesienie poziomu wiedzy nt. współpracy międzyregionalnej oraz wzrost zaangażowania uczestników wizyty studyjnej we wdrażanie działań na rzecz łódzkiej sieci lokalnych grupa działania. Cel zostanie osiągnięty poprzez udział w warsztatach i spotkaniach z członkami i pracownikami LGD Partnerstwo Ducha Gór. Realizacja operacji przyczyni się przede wszystkim do wspierania tworzenia sieci współpracy partnerskiej dotyczącej rolnictwa i obszarów wiejskich przez podnoszenie poziomu wiedzy w tym zakresie, a tym samym zrealizowany zostanie temat numer 11. </t>
  </si>
  <si>
    <t>członkowie oraz pracownicy lokalnych grup działania z terenu województwa łódzkiego</t>
  </si>
  <si>
    <t>Łódzka Sieć Lokalnych Grup Działania</t>
  </si>
  <si>
    <t>Ul. 11 listopada 65, 95-040 Koluszki</t>
  </si>
  <si>
    <t xml:space="preserve">Liczba uczestników </t>
  </si>
  <si>
    <t>36</t>
  </si>
  <si>
    <t>Florystyka - szansa na rozwój i pracę</t>
  </si>
  <si>
    <t xml:space="preserve">Celem operacji jest rozwój przedsiębiorczości na obszarach wiejskich poprzez promocję zawodu florysty jako zawodu wpisującego się w kreatywny przemysł, przyczyniający się do rozwoju obszarów wiejskich województwa łódzkiego. Podczas warsztatów poruszone zostaną między innymi tematy: jak założyć działalność gpospodarczą, jak wykorzystać środki unijne na rozwój przedsębiorczości, jak wypromować wieś jako miejsce do życia i rozwoju zawodowego, a dzięki temu wdrożony zostanie zakres i założenia tematów numer 8 i 9. </t>
  </si>
  <si>
    <t>warsztat</t>
  </si>
  <si>
    <t>młodzież gimnazjalna oraz osoby dorosłe z terenu województwa łódzkiego</t>
  </si>
  <si>
    <t>Powiat Piotrkowski</t>
  </si>
  <si>
    <t>Ul. Dąbrowskiego 7, 97-300 Piotrków Trybunalski</t>
  </si>
  <si>
    <t>Liczba uczestników</t>
  </si>
  <si>
    <t>materiał drukowany</t>
  </si>
  <si>
    <t>Liczba tytułów publikacji / materiałów drukowanych</t>
  </si>
  <si>
    <t xml:space="preserve">Liczba uczestników konkursów </t>
  </si>
  <si>
    <t>60</t>
  </si>
  <si>
    <t>Wymiana dobrych praktyk pomiędzy mieszkańcami LGD "Podkowa" a LGD "Zielone Bieszczady" - wizyta studyjna</t>
  </si>
  <si>
    <r>
      <t xml:space="preserve">Celem projektu jest podniesienie poziomu wiedzy i doświadczenia w zakresie lokalnych działalności pozarolniczych, wykorzystanie potencjału odwiedzanego terenu na rzecz swojej społeczności oraz promowanie włączenia społecznego i rozwoju gospodarczego na obszarze LGD „Podkowa”.
Realizacja operacji umożliwi wdrożenie dwóch tematów: </t>
    </r>
    <r>
      <rPr>
        <i/>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t>
    </r>
    <r>
      <rPr>
        <sz val="11"/>
        <rFont val="Calibri"/>
        <family val="2"/>
        <charset val="238"/>
        <scheme val="minor"/>
      </rPr>
      <t xml:space="preserve">(temat 1) oraz </t>
    </r>
    <r>
      <rPr>
        <i/>
        <sz val="11"/>
        <rFont val="Calibri"/>
        <family val="2"/>
        <charset val="238"/>
        <scheme val="minor"/>
      </rPr>
      <t>promocja jakości życia na wsi lub promocja wsi jako miejsca do życia i rozwoju zawodowego</t>
    </r>
    <r>
      <rPr>
        <sz val="11"/>
        <rFont val="Calibri"/>
        <family val="2"/>
        <charset val="238"/>
        <scheme val="minor"/>
      </rPr>
      <t xml:space="preserve"> (temat 9).</t>
    </r>
  </si>
  <si>
    <t>lokalni liderzy z terenu działania LGD „Podkowa” w tym członkowie OSP, kół gospodyń wiejskich, sołtysi oraz przedstawiciele lokalnych stowarzyszeń, a także rolnicy, przedsiębiorcy i mieszkańcy</t>
  </si>
  <si>
    <t>Lokalna Grupa Działania "Podkowa"</t>
  </si>
  <si>
    <t>Czechy 142, 98-220 Zduńska Wola</t>
  </si>
  <si>
    <t>50</t>
  </si>
  <si>
    <t xml:space="preserve">Inteligentny rozwój obszarów wiejskich ("smart rural development"): koncepcja, wymiary, metody. 
Ekspertyza naukowa
</t>
  </si>
  <si>
    <t>Celem operacji jest wykonanie analizy oraz przygotowanie ekspertyzy na temat inteligentnego rozwoju obszarów wiejskich („smart rural development”). Koncepcja inteligentnego rozwoju wsi odnosi się do procesów innowacji społecznych, a tym samym opiera się na kształtowaniu procesów na bazie mocnych stron i zasobów terytorialnych. Dzięki wdrożeniu operacji zrealizowany zostanie temat związany z upowszechnianiem wiedzy w zakresie planowania rozwoju lokalnego z uwzględnieniem potencjału ekonomicznego, społecznego i środowiskowego danego obszaru (temat 13).</t>
  </si>
  <si>
    <t>ekspertyza</t>
  </si>
  <si>
    <t>jednostki samorządu terytorialnego województwa łódzkiego</t>
  </si>
  <si>
    <t>Global Point</t>
  </si>
  <si>
    <t>Ul. Warszawska 70, 59-500 Jelenia Góra</t>
  </si>
  <si>
    <t>Udział w targach rolniczych szansą na wprowadzenie innowacyjnych rozwiązań na obszarach wiejskich</t>
  </si>
  <si>
    <t>Celem projektu jest upowszechnienie wiedzy w zakresie innowacyjnych rozwiązań w rolnictwie wśród mieszkańców powiatu piotrkowskiego poprzez organizację wyjazdu studyjnego. Dzięki tej inicjatywie możliwe będzie zrealizowanie tematu numer 8, dotyczącego wspierania rozwoju przedsiębiorczości na obszarach wiejskich przez podnoszenie poziomu wiedzy i umiejętności w obszarach innych niż wskazane w temacie 7.</t>
  </si>
  <si>
    <t>przedstawiciele powiatu piotrkowskiego zajmujący się produkcją rolną i chcących wprowadzać innowacyjne rozwiązania oraz unowocześniać linie produkcyjne</t>
  </si>
  <si>
    <t>160</t>
  </si>
  <si>
    <t>"Od pomysłu do biznesu" Konferencja lokalnych produktów"</t>
  </si>
  <si>
    <t>Celem projektu jest stworzenie możliwości podniesienia wiedzy, skorzystania z doświadczeń oraz nawiązania kontaktów i współpracy pomiędzy rolnikami, wytwórcami produktów żywnościowych wysokiej jakości z restauratorami i hotelarzami z terenu gminy Uniejów. Organizacja przedsięwzięcia zostanie oparta o posiadane doświadczenie i możliwości, związane z cyklicznie odbywającym się Uniejowskim Festiwalem Smaków.
Operacja obejmuje swoim zakresem temat dotyczący wspierania tworzenia sieci współpracy partnerskiej dotyczącej rolnictwa i obszarów wiejskich przez podnoszenie poziomu wiedzy w tym zakresie (temat 11)</t>
  </si>
  <si>
    <t xml:space="preserve">szkolenie </t>
  </si>
  <si>
    <t>liczba szkoleń</t>
  </si>
  <si>
    <t>rolnicy, lokalni przetwórcy spożywczy, mieszkańcy obszarów wiejskich gminy Uniejów, restauratorzy, hotelarze i kucharze z terenu województwa łódzkiego</t>
  </si>
  <si>
    <t>Gmina Uniejów</t>
  </si>
  <si>
    <t>Ul. Bł. Bogumiła 13, 99-210 Uniejów</t>
  </si>
  <si>
    <t>liczba konferencji</t>
  </si>
  <si>
    <t>90</t>
  </si>
  <si>
    <t>Liczba tytułów publikacji /  materiałów drukowanych</t>
  </si>
  <si>
    <t>Lokalne gospodarki pasieczne w województwie łódzkim i okręgu lwowskim - wymiana doświadczeń</t>
  </si>
  <si>
    <t>Celem operacji jest wspieranie współpracy, wymiana wiedzy i doświadczeń pszczelarzy z Polski i Ukrainy – kraju o ponad tysiącletniej tradycji pszczelarskiej, który zajmuje jedno z wiodących miejsc w zakresie produkowania miodu w Europie. Założeniem jest aktywizacja pszczelarzy do rozwoju swoich gospodarstw pasiecznych w kierunku nowych form działalności np. apiterapii, agroturystyki, zainteresowanie pszczelarzy nowymi inicjatywami, które mogą wpłynąć na rozwój obszarów wiejskich. Operacja ma szeroki zakres i dotyczy:
upowszechniania wiedzy w zakresie optymalizacji wykorzystywania przez mieszkańców obszarów wiejskich zasobów środowiska naturalnego (temat 5); upowszechniania wiedzy w zakresie dotyczącym zachowania różnorodności genetycznej roślin lub zwierząt (temat 6); wspierania rozwoju przedsiębiorczości na obszarach wiejskich przez podnoszenie poziomu wiedzy i umiejętności w obszarze małego przetwórstwa lokalnego lub w obszarze rozwoju zielonej gospodarki, w tym tworzenie nowych miejsc pracy (temat 7) i wspierania tworzenia sieci współpracy partnerskiej dotyczącej rolnictwa i obszarów wiejskich przez podnoszenie poziomu wiedzy w tym zakresie (temat 11).</t>
  </si>
  <si>
    <t>pszczelarze i osoby związane z pszczelarstwem z obszaru województwa łódzkiego</t>
  </si>
  <si>
    <t>Wojewódzki Związek Pszczelarzy w Łodzi</t>
  </si>
  <si>
    <t>Ul. Narutowicza 59, 90-130 Łódź</t>
  </si>
  <si>
    <t>Szkolenia dla liderów obszarów wiejskich</t>
  </si>
  <si>
    <t>Celem spotkań  będzie przekazanie informacji na temat: działań, z których mogą skorzystać producenci rolni; rozwoju rynku hurtowego; ubezpieczeń w rolnictwie; perspektywy dla producentów rolnych, inteligentnych opakowań przedłużających termin ważności owoców i warzyw; a także wymiana doświadczeń i aktywizacja liderów z obszarów wiejskich województwa łódzkiego. Te informacje przydadzą się rolnikom przy wyborze i kontynuowaniu kierunku produkcji. Wykłady z zakresu doświadczeń z realizacji projektów przez LGD będą doskonałym miejscem do wymiany doświadczeń, poszerzenia wiedzy. Tak szeroka tematyka spotkań realizuje przede wszystkim założenia tematu 5 i będzie prowadziła do upowszechniania wiedzy w zakresie optymalizacji wykorzystywania przez mieszkańców obszarów wiejskich zasobów środowiska naturalnego.</t>
  </si>
  <si>
    <t xml:space="preserve">liczba szkoleń </t>
  </si>
  <si>
    <t>4</t>
  </si>
  <si>
    <t>liderzy obszarów wiejskich, rolnicy, sołtysi, osoby aktywne w swoich społecznościach</t>
  </si>
  <si>
    <t>Izba Rolnicza Województwa Łódzkiego</t>
  </si>
  <si>
    <t>Ul. Północna 27/29, 91-420 Łódź</t>
  </si>
  <si>
    <t>320</t>
  </si>
  <si>
    <t xml:space="preserve">Wyjazd studyjny rolników na targi ziemniaczane "Potato Europe" 2018 -Hanover
</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</si>
  <si>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</si>
  <si>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</si>
  <si>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 xml:space="preserve"> </t>
  </si>
  <si>
    <t>45</t>
  </si>
  <si>
    <t xml:space="preserve">Organizacja spotkania/ń dla lokalnych grup działania </t>
  </si>
  <si>
    <t>Celem operacji będzie wypracowanie rekomendacji i wytycznych służących do usprawnienia funkcjonowania LGD  oraz korekty zasad tworzących podstawy organizacji LGD.</t>
  </si>
  <si>
    <t xml:space="preserve">spotkanie </t>
  </si>
  <si>
    <t>przedstawiciele lokalnych grup działania, pracownicy naukowi, przedstawiciele jst</t>
  </si>
  <si>
    <t xml:space="preserve">Dobre praktyki w rolnictwie, a ochrona przyrody </t>
  </si>
  <si>
    <t xml:space="preserve"> liczba konferencji </t>
  </si>
  <si>
    <t xml:space="preserve">mieszkańcy obszarów wiejskich województwa  łódzkiego, rolnicy, przedstawiciele jst  </t>
  </si>
  <si>
    <t xml:space="preserve">liczba wyjazdów studyjnych </t>
  </si>
  <si>
    <t>Celem projektu jest podniesienie świadomości mieszkańców województwa łódzkiego oraz przedstawicieli jst o roli, jaką kompleksy leśne odgrywają w funkcjonowaniu obszarów wiejskich</t>
  </si>
  <si>
    <t>Wyjazd studyjny do Rumunii z zakresu rolnictwa ekologicznego i bioróżnorodności</t>
  </si>
  <si>
    <t xml:space="preserve">mieszkańcy obszarów wiejskich województwa  łódzkiego, rolnicy, przedstawiciele jst </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</si>
  <si>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</si>
  <si>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</si>
  <si>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</si>
  <si>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 xml:space="preserve">impreza plenerowa </t>
  </si>
  <si>
    <t>liczba imprez plenerowych</t>
  </si>
  <si>
    <t>liczba publikacji</t>
  </si>
  <si>
    <t>Wojewódzkie Święto Chrzanu</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</si>
  <si>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</si>
  <si>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</si>
  <si>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</si>
  <si>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</si>
  <si>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Stoisko wystawiennicze</t>
  </si>
  <si>
    <t>Szacowana liczba odwiedzających stoiska wystawiennicze</t>
  </si>
  <si>
    <t>Materiał drukowany</t>
  </si>
  <si>
    <t xml:space="preserve">Liczba tytułów publikacji/ materiałów drukowanych </t>
  </si>
  <si>
    <t>2/400</t>
  </si>
  <si>
    <t>Konkurs</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</si>
  <si>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wsród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</si>
  <si>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900</t>
  </si>
  <si>
    <t>Produkcja i sprzedaż ekologicznej żywności - praktyczne aspekty działalności</t>
  </si>
  <si>
    <t xml:space="preserve">Transfer wiedzy i wprowadzenie ekologii w rolnictwo na terenie działania LGD „Ziemia Łowicka” z praktycznym zastosowaniem uzyskanych informacji w produkcji żywności, zapoznanie z wymogami prawa w tej kwestii oraz promocją i dystrybucją wytworzonych produktów, współpracą rolników w kwestiach marketingu produktów rolnych. </t>
  </si>
  <si>
    <t>Rolnicy lub mieszkańcy zainteresowani tematem produkcji ekologicznej żywności, jej promocją i dystrybucją oraz podjęciem wspólnych działań w ww. kwestii z terenu działalności LGD „Ziemi Łowicka”. Grupa docelowa z terenu LGD „Ziemia Łowicka” – 30 uczestników, w tym rolników, przedstawicieli organizacji społecznych (KGW) lub mieszkańców terenu działalności LGD, 8 przedstawicieli lokalnych władz oraz 3 przedstawicieli LGD</t>
  </si>
  <si>
    <t>Stowarzyszenie Lokalna Grupa Działania „Ziemia Łowicka”</t>
  </si>
  <si>
    <t>ul. Jana Pawła II 173/175 
99-400 Łowicz</t>
  </si>
  <si>
    <t>41</t>
  </si>
  <si>
    <t>38</t>
  </si>
  <si>
    <t>40</t>
  </si>
  <si>
    <t>Akademia Lokalnych Liderów – cykl szkoleń dla Kół Gospodyń Wiejskich oraz Ochotniczych Straży Pożarnych z terenu LGD „BUD-UJ RAZEM”</t>
  </si>
  <si>
    <t>Celem operacji jest pozyskanie szerokiej wiedzy przez mieszkańców obszaru LGD BUD-UJ RAZEM w zakresie zasad dotyczących prawnego funkcjonowania oraz zasad prowadzenia rachunkowości i specyfiki rozliczeń podatkowych fundacji i stowarzyszeń. Osiągnięcie ww. założeń będzie możliwe poprzez realizację cyklu szkoleń oraz seminarium podsumowującego.</t>
  </si>
  <si>
    <t>Szkolenie/seminarium</t>
  </si>
  <si>
    <t>Liczba szkoleń/seminariów</t>
  </si>
  <si>
    <t>4/1</t>
  </si>
  <si>
    <t>Lokalni liderzy reprezentujący organizacje formalne oraz nieformalne z terenu LGD BUD-UJ RAZEM, członkowie OSP, KGW</t>
  </si>
  <si>
    <t>Stowarzyszenia Lokalna Grupa Działania "BUD-UJ RAZEM"</t>
  </si>
  <si>
    <t xml:space="preserve">Osiedle Niewiadów 43
97-225 Ujazd
</t>
  </si>
  <si>
    <t>Liczba uczestników szkolenia/seminarium</t>
  </si>
  <si>
    <t>Folklor ludowy szyty na miarę</t>
  </si>
  <si>
    <t xml:space="preserve">Celem operacji jest przekazanie wiedzy z zakresu kultury ludowej oraz popularyzacja  umiejętności rękodzielniczych. Ponadto celem operacji jest aktywizacja mieszkańców obszarów wiejskich która pozwoli na tworzenia partnerstw na rzecz realizacji projektów nakierowanych na rozwój tych obszarów. </t>
  </si>
  <si>
    <t xml:space="preserve">Liczba imprez plenerowych </t>
  </si>
  <si>
    <t>Mieszkańcy województwa łódzkiego - rolnicy, zespoły ludowe, rękodzielnicy</t>
  </si>
  <si>
    <t xml:space="preserve">Powiat Łowicki </t>
  </si>
  <si>
    <t xml:space="preserve">ul. Stanisławskiego  30, 99-400 Łowicz </t>
  </si>
  <si>
    <t xml:space="preserve">Liczba materiałów drukowanych </t>
  </si>
  <si>
    <t>Prasa</t>
  </si>
  <si>
    <t>Liczba artykułów w prasie</t>
  </si>
  <si>
    <t xml:space="preserve">Spot radiowy </t>
  </si>
  <si>
    <t>liczba audycji/programów/ spotów w radiu i telewizji</t>
  </si>
  <si>
    <t>łączna liczba ogladajacych programy w telewizji oraz słuchaczy radiowych</t>
  </si>
  <si>
    <t>liczba konkursów/olimpiad</t>
  </si>
  <si>
    <t>liczba uczestników konkursów/olimpiad</t>
  </si>
  <si>
    <t>Informacje i publikacje w internecie</t>
  </si>
  <si>
    <t>liczba informacji/publikacji w internecie</t>
  </si>
  <si>
    <t>liczba stron internetowych na których zostanie zamieszzcona informacja/publikacja</t>
  </si>
  <si>
    <t xml:space="preserve">liczba odwiedzin strony internetowej </t>
  </si>
  <si>
    <t>3000</t>
  </si>
  <si>
    <t>2000</t>
  </si>
  <si>
    <t>2</t>
  </si>
  <si>
    <t>1 spot - 75 emisji</t>
  </si>
  <si>
    <t>21 034</t>
  </si>
  <si>
    <t>10</t>
  </si>
  <si>
    <t>36 000</t>
  </si>
  <si>
    <t xml:space="preserve">Regionalny Turniej Sołectw </t>
  </si>
  <si>
    <t xml:space="preserve">Poznanie tradycji poprzez zabawę, naukę, zdobywanie nowych umiejętności. Pokazanie młodzieży, że nastała moda na folklor. Integracja pokoleniowa. 
Podniesienie wiedzy społeczeństwa na temat możliwości pozyskiwania dotacji na realizację przedsięwzięć mających na celu rozwój obszarów wiejskich. Tworzenie partnerstw pomiędzy mieszkańcami gminy, lokalnymi instytucjami sektora publicznego, przedsiębiorcami oraz organizacjami pozarządowymi. 
</t>
  </si>
  <si>
    <t xml:space="preserve">Impreza plenerowa </t>
  </si>
  <si>
    <t>Mieszkańcy województwa łódzkiego</t>
  </si>
  <si>
    <t>Miejsko-Gminny Ośrodek Kultury w Szadku</t>
  </si>
  <si>
    <t xml:space="preserve">Szadek, ul. Widawska 16, 98-240 Szadek </t>
  </si>
  <si>
    <t>2400</t>
  </si>
  <si>
    <t>Liczba artykułów/wkładek/ ogłoszeń w prasie</t>
  </si>
  <si>
    <t>Spot radiowy</t>
  </si>
  <si>
    <t>49</t>
  </si>
  <si>
    <t>400</t>
  </si>
  <si>
    <t>286 666</t>
  </si>
  <si>
    <t>Innowacyjne rozwiązania podstawą konkurencyjnej i efektywnej hodowli zwierząt zwiększającej potencjał regionu</t>
  </si>
  <si>
    <t xml:space="preserve">Głównym celem projektowanej operacji jest pozyskanie szerokiej wiedzy, przez mieszkańców powiatu piotrkowskiego, w zakresie aktualnych, innowacyjnych rozwiązań stosowanych w hodowli poprzez zorganizowanie wyjazdu studyjnego.
Uczestnicy biorący udział w wystawie oraz cyklu profesjonalnych szkoleń i pokazów będą mogli zaczerpnąć wiedzę i inspirację w ramach odbywających się tam spotkań z krajowymi i zagranicznymi wystawcami. </t>
  </si>
  <si>
    <t>Hodowcy trzody chlewnej oraz pszczelarze zamieszkujący teren powiatu piotrkowskiego</t>
  </si>
  <si>
    <t xml:space="preserve">ul. Dąbrowskiego 7
 97-300 Piotrków Trybunalski </t>
  </si>
  <si>
    <t>150</t>
  </si>
  <si>
    <t>Wyjazd studyjny dla pracowników i członków Łódzkiej Sieci Lokalnych Grup Działania na obszarze Stowarzyszenia „Lokalna Grupa Działania – Tygiel Doliny Bugu”</t>
  </si>
  <si>
    <t>Podniesienie poziomu wiedzy i zwiększenie zaangażowania w działania dotyczące współpracy pomiędzy LGD województwa łódzkiego i międzyterytorialnej poprzez udział w spotkaniach z członkami, beneficjentami i pracownikami LGD Tygiel Doliny Bugu, wzrost wiedzy o systemach jakości żywności  oraz tworzeniu  i funkcjonowaniu krótkich łancuchów dostaw</t>
  </si>
  <si>
    <t xml:space="preserve">Członkowie oraz przedstwiciele LGD </t>
  </si>
  <si>
    <t xml:space="preserve">Łódzka Sieć Lokalnych Grup Działania </t>
  </si>
  <si>
    <t xml:space="preserve">ul. 11 listopada nr 65, 95-040 Koluszki </t>
  </si>
  <si>
    <t>Młodzieżowa Platforma Rozwoju Obszarów Wiejskich</t>
  </si>
  <si>
    <t xml:space="preserve">Głównym celem operacji jest wymiana wiedzy pomiędzy młodymi rolnikami i podmiotami uczestniczącymi w rozwoju obszarów wiejskich. Służy ona aktywizacji i zwiększeniu udziału w podejmowaniu wspólnych inicjatyw na rzecz rozwoju gospodarczego i poprawie jakości życia na obszarach wiejskich.  Ponadto, operacja ma na celu poszerzenie wiedzy i umiejętności młodzieży z zakresu przetwórstwa i podejmowania różnorodnych form przedsiębiorczości skutkujących dywersyfikacją i uzyskaniem dodatkowych dochodów gospodarstw domowych oraz promowanie z włączeniem przykładów dobrych praktyk, działań wspólnych rolników i mieszkańców obszarów wiejskich w ramach m.in. GPR, spółdzielni, stowarzyszeń oraz działania Współpraca PROW 2014-2020. </t>
  </si>
  <si>
    <t xml:space="preserve"> Szkolenie/szkolenie e-learningowe</t>
  </si>
  <si>
    <t>Uczniowie szkół rolniczych, młodzi rolnicy i domownicy rolników  z województwa łódzkiego oraz śląskiego</t>
  </si>
  <si>
    <t>II - III</t>
  </si>
  <si>
    <t xml:space="preserve">Związek Młodzieży Wiejskiej </t>
  </si>
  <si>
    <t>ul. Chmielna 6 lok.6, 00-020 Warszawa</t>
  </si>
  <si>
    <t>Liczba szkoleń                          e-learningowych</t>
  </si>
  <si>
    <t>Uczniowie szkół wyższych i szkół średnich o profilu rolniczym lub pokrewnym oraz młodzi rolnicy i domownicy rolników</t>
  </si>
  <si>
    <t xml:space="preserve">Wymiana dobrych praktyk pomiędzy mieszkańcami LGD „Podkowa” a Stowarzyszeniem „LGD – Tygiel Doliny Bugu” – wyjazd studyjny </t>
  </si>
  <si>
    <t>Celem operacji jest podniesienie poziomu wiedzy i doświadczenia w zakresie rozwijania przedsiębiorczości na obszarach wiejskich oraz aktywizacja społeczna przedstawicieli obszaru LGD "Podkowa" porzez prezentację działań i dobrych praktyk na terenie Stowarzyszenia "LGD - Tygiel Doliny Bugu"</t>
  </si>
  <si>
    <t>Lokalni liderzy z terenu LGD, w tym członkowie LGD, przedstawiciele KGW, OSP, lokalnych stowarzyszeń, sołtysi, a także rolnicy, przedsiębiorcy i mieszkańcy zainteresowani tematyką wizyty.</t>
  </si>
  <si>
    <t>Rol-Szansa 2019 – Unowocześniamy rolnictwo i obszary wiejskie</t>
  </si>
  <si>
    <t xml:space="preserve">Głównym celem operacji jest zwiększenie udziału interesariuszy sektora rolniczego we wdrażaniu inicjatyw na rzecz rozwoju obszarów wiejskich poprzez organizację wydarzenia „Rol-Szansa 2019 Unowocześniamy rolnictwo i obszary wiejskie” w tym targi "Rol-Szansa", konferencji pn. „Unowocześniamy rolnictwo i obszary wiejskie”, a także poprzez realizację Wojewódzkiego Konkursu Agroliga 2019 oraz Konkursu Wiedzy Rolniczej. Cel będzie osiągnięty również poprzez realizację działań upowszechniających wiedzę o projekcie dla szerszego grona odbiorców, w tym: publikację w prasie, plakaty reklamowe, realizację audycji radiowej i programu telewizyjnego oraz publikacji na stronie internetowej. 
 </t>
  </si>
  <si>
    <t>Mieszkańcy województwa łódzkiego - Interesariusze sektora rolniczego, rolnicy, hodowcy, ogrodnicy, przedsiębiorcy, doradcy, przedstawiciele samorządów, instytucji publicznych, organizacji okołorolniczych, firmy prowadzące działalność rolniczą w województwie łódzkim, mieszkańcy obszarów wiejskich</t>
  </si>
  <si>
    <t>Łódzki Ośrodek Doradztwa Rolniczego z siedzibą w Bratoszewicach</t>
  </si>
  <si>
    <t>ul. Nowości 32
Bratoszewice
95-011 Stryków</t>
  </si>
  <si>
    <t>Targi</t>
  </si>
  <si>
    <t>Liczba targów/dni</t>
  </si>
  <si>
    <t>15000</t>
  </si>
  <si>
    <t>Liczba tytułów publikacji/materiałów drukowanych</t>
  </si>
  <si>
    <t>Liczba artykułów</t>
  </si>
  <si>
    <t xml:space="preserve">Audycja/Film/Spot </t>
  </si>
  <si>
    <t>Liczba audycji/ programów/spotów w radiu i telewizji</t>
  </si>
  <si>
    <t>Łaczna liczba osób oglądających programy w telewizji/słuchaczy radiowych</t>
  </si>
  <si>
    <t>Liczba uczestników konkursu</t>
  </si>
  <si>
    <t>153</t>
  </si>
  <si>
    <t>1/10/24</t>
  </si>
  <si>
    <t>28</t>
  </si>
  <si>
    <t xml:space="preserve">Organizacje pozarządowe na obszarach wiejskich – współpraca i pozyskiwanie środków finansowych. </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</si>
  <si>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</si>
  <si>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Operacja skierowana jest dla członków organizacji pozarządowych, zarówno tych działających formalnie i nieformalnie na terenie województwa łódzkiego.</t>
  </si>
  <si>
    <t>Małopolskie Stowarzyszenie Doradztwa Rolniczego</t>
  </si>
  <si>
    <t>ul. Czysta 21
31-121 Kraków</t>
  </si>
  <si>
    <t>76</t>
  </si>
  <si>
    <t>Promocja rolniczego handlu detalicznego jako nowego nurtu biznesowego dla woj. łódzkiego.</t>
  </si>
  <si>
    <t>Celem tej operacji jest przedstawienie na przykładzie Zielonego Targu w Ochli rolniczego handlu detalicznego, budowania „krótkich łańcuchów dostaw” w połączeniu z zapewnieniem klientowi możliwości rekreacji i/lub obcowania z kulturą i tradycją ludową.</t>
  </si>
  <si>
    <t>Stowarzyszenie – Lokalna Grupa Działania „STER”</t>
  </si>
  <si>
    <t>ul. Rokicińska 125/26
95-020 Andrespol</t>
  </si>
  <si>
    <t>Wyjazd studjny</t>
  </si>
  <si>
    <t>Informacje i publikacje w Internecie</t>
  </si>
  <si>
    <t>Liczba informacji/publikacji w internecie</t>
  </si>
  <si>
    <t>Liczba stron internetowych, na których zostanie zamieszczona informacja/publikacja</t>
  </si>
  <si>
    <t>Liczba odwiedzin strony internetowej</t>
  </si>
  <si>
    <t>500</t>
  </si>
  <si>
    <t>Rolnicy, mieszkańcy obszarów wiejskich,  osoby z sektora biznesu i administracji publicznej, przedstawiciele LGD.</t>
  </si>
  <si>
    <t>59</t>
  </si>
  <si>
    <t>53</t>
  </si>
  <si>
    <t>Organizacja spotkań edukacyjnych na temat bioróżnorodności na obszarach wiejskich oraz poznanie dobrych praktyk małego przetwórstwa lokalnego</t>
  </si>
  <si>
    <t>Celem operacji jest zwiększenie wiedzy mieszkańców obszaru LGD Kraina Rawki w zakresie bioróżnorodności i małego przetwórstwa lokalnego.  Cel będzie osiągnięty poprzez realizację różnych inicjatyw na rzecz rozwoju obszarów wiejskich, tj. przeprowadzenie 3 szkoleń, organizacja wyjazdu studyjnego, wydanie biuletynów informacyjnych oraz informacje na stronach internetowych.</t>
  </si>
  <si>
    <t xml:space="preserve">Mieszkańcy obszarów wiejskich, rolnicy, sadownicy, przedstawiciele organizacji pozarządowych z woj. łódzkiego i mazowieckiego </t>
  </si>
  <si>
    <t>Stowarzyszenie Lokalna Grupa Działania "Kraina Rawki"</t>
  </si>
  <si>
    <t xml:space="preserve">Stara Rossocha 1
96-200 Rawa Mazowiecka
</t>
  </si>
  <si>
    <t>32</t>
  </si>
  <si>
    <t>Liczba Informacji/publikacji w Internecie</t>
  </si>
  <si>
    <t>Liczba stron internetowych, na któwych zostanie zamieszczona informacja/publikacja</t>
  </si>
  <si>
    <t>543</t>
  </si>
  <si>
    <t>Celem operacji jest przekazanie wiedzy uczestnikom konferencji tj. 210 osobom w zakresie nowych przepisów jakie wprowadza ustawa z dnia 9 listopada 2018 r. o kołach gospodyń wiejskich poprzez przeprowadzenie 3 konferencji w trzech regionach woj. łódzkiego pn. Aktywizacja działalności gospodyń wiejskich w oparciu o nowe przepisy dotyczące Kół Gospodyń Wiejskich. Dzięki realizacji operacji nastąpi wymiana wiedzy i nawiązanie kontaktów między uczestnikami projektu, co może skutkować zawiązaniem nowych kół gospodyń wiejskich lub przekształceniem dotychczasowych.</t>
  </si>
  <si>
    <t>Rolnicy, gospodynie wiejskie, doradcy rolni, mieszkańcy obszarów wiejskich z woj. łódzkiego</t>
  </si>
  <si>
    <t>210</t>
  </si>
  <si>
    <t>Aktywizacja działalności gospodyń wiejskich w oparciu o nowe przepisy dotyczące Kół Gospodyń Wiejskich</t>
  </si>
  <si>
    <t>VIII Targi - "Jesień w polu i ogrodzie" - Kościerzyński Dzień Ziemniaka</t>
  </si>
  <si>
    <t xml:space="preserve">Głównym celem operacji jest zwiększenie udziału interesariuszy sektora rolniczego w woj. łódzkim we wdrażaniu inicjatyw na rzecz rozwoju obszarów wiejskich poprzez organizację wydarzenia targowego VIII Targi - "Jesień w polu i ogrodzie" - Kościerzyński Dzień Ziemniaka. Targi sprzyjają nabyciu wiedzy i umiejętności praktycznych związanych z uprawą ziemniaka, pracami związanymi z uprawą ziemniaka w gospodarstwie rolnym, podniesieniu wiedzy i jakości życia społeczności na obszarze wojewódzkim i lokalnym.                   </t>
  </si>
  <si>
    <t>Szkolenie/seminarium/warsztat/spotkanie</t>
  </si>
  <si>
    <t>Liczba szkoleń/seminariów/ warsztatów/spotkań</t>
  </si>
  <si>
    <t>Mieszkańcy województwa łódzkiego - producenci i konsumenci ziemniaków, rolnicy, producenci produktów regionalnych, twórcy ludowi, amatorzy roślin ozdobnych przedstawiciele jednostek samorządu terytorialnego.</t>
  </si>
  <si>
    <t>Targi/impreza plenerowa/wystawa</t>
  </si>
  <si>
    <t>Liczba targów/imprez plenerowych/wystaw</t>
  </si>
  <si>
    <t>Szacowana liczba uczestników targów/imprez plenerowych/wystaw</t>
  </si>
  <si>
    <t>8 000</t>
  </si>
  <si>
    <t>Publikacja/materiał drukowany</t>
  </si>
  <si>
    <t>7</t>
  </si>
  <si>
    <t>Audycja/film/spot odpowiednio w radiu i telewizji</t>
  </si>
  <si>
    <t>Liczba audycji/programów/spotów w radiu i telewizji</t>
  </si>
  <si>
    <t>1/10/48</t>
  </si>
  <si>
    <t>Łączna liczba ogladajacych programy w telewizji oraz słuchaczy radiowych</t>
  </si>
  <si>
    <t>Konkurs/olimpiada</t>
  </si>
  <si>
    <t>Liczba konkursów/olimpiad</t>
  </si>
  <si>
    <t>358</t>
  </si>
  <si>
    <t>8000</t>
  </si>
  <si>
    <t>224925/70000</t>
  </si>
  <si>
    <t>72</t>
  </si>
  <si>
    <t xml:space="preserve">Tradycja i nowoczesność - moja przyszłość na wsi </t>
  </si>
  <si>
    <t>Celem operacji jest zwiększenie wiedzy i zwiekszenie zaangażowania dzieci i młodzieży z domów dziecka w życie społeczności lokalnych przez współpracę z kołami gospodyń wiejskich i ochotniczymi strażami pożarnymi, zangażowanie w kultywowanie dziedzictwa kulturowego, w tym kulinarnego oraz zachęcenie do pozostania na wsi poprzez pracę i realizacje pasji, podnoszenie jakości życia na obszarach wiejskich.</t>
  </si>
  <si>
    <t>liczba warsztatów</t>
  </si>
  <si>
    <t xml:space="preserve">Dzieci i młodzieży z domów dziecka zlokalizowanych na terenach wiejskich </t>
  </si>
  <si>
    <t>Rybacka Lokalna Grupa Działania  "Z Ikrą"</t>
  </si>
  <si>
    <t>Parzęczew, ul. Ozorkowska 3, 95-045 Parzęczew</t>
  </si>
  <si>
    <t>XXI Wojewódzka Wystawa Zwierząt Hodowlanych i Targi Rolne "W sercu Polski" oraz Konkurs Bezpieczne Gospodarstwo Rolne</t>
  </si>
  <si>
    <t>Wystawa</t>
  </si>
  <si>
    <t>liczba wystaw</t>
  </si>
  <si>
    <t>Rolnicy, hodowcy, mieszkańcy obszarów wiejskich, przedstawiciele samorządów, instytucji publicznych, organizacji okołorolniczych, doradcy, przedsiębiorcy, uczniowie szkół rolniczych</t>
  </si>
  <si>
    <t>Szacowana liczba uczestników wystaw</t>
  </si>
  <si>
    <t>Liczba audycji/programów/ spotów w radiu i telewizji</t>
  </si>
  <si>
    <t>1/10</t>
  </si>
  <si>
    <t>18000</t>
  </si>
  <si>
    <t>175000</t>
  </si>
  <si>
    <t>26/66</t>
  </si>
  <si>
    <t xml:space="preserve">VI </t>
  </si>
  <si>
    <t xml:space="preserve">Wydawnictwo/broszura nt. KSOW </t>
  </si>
  <si>
    <t xml:space="preserve">podsumowanie dotychczasowej działalności KSOW w województwie mazowieckim oraz wskazanie kierunków działań na przyszłość, prezentacja dobrych praktyk </t>
  </si>
  <si>
    <t>opracowanie, druk i dystrybucja wydawnictwa/broszury nt. KSOW</t>
  </si>
  <si>
    <t xml:space="preserve">liczba wydanych broszur, artykułów, publikacji itp. </t>
  </si>
  <si>
    <t>7500</t>
  </si>
  <si>
    <t xml:space="preserve">ogół społeczeństwa ze szczególnym uwzględnieniem mieszkańców obszarów wiejskich województwa mazowieckiego </t>
  </si>
  <si>
    <t xml:space="preserve">Urząd Marszałkowski  Województwa Mazowieckiego w Warszawie </t>
  </si>
  <si>
    <t>ul. Jagiellońska 26, 03-719 Warszawa</t>
  </si>
  <si>
    <t>Konkurs na najaktywniejsze sołectwo</t>
  </si>
  <si>
    <t xml:space="preserve">pobudzenie aktywności lokalnej i nagrodzenie dobrych praktyk w zakresie rozwoju "małych ojczyzn" i wykorzystania funduszu sołeckiego </t>
  </si>
  <si>
    <t>konkurs z nagrodami</t>
  </si>
  <si>
    <t xml:space="preserve">liczba konkursów </t>
  </si>
  <si>
    <t>sołtysi, rolnicy z Mazowsza</t>
  </si>
  <si>
    <t>liczba uczestników konkursu</t>
  </si>
  <si>
    <t>minimum 15 maksimum 50</t>
  </si>
  <si>
    <t xml:space="preserve">liczba plakatów </t>
  </si>
  <si>
    <t>0</t>
  </si>
  <si>
    <t>Wizyta studyjna dla sołtysów - producentów rolnych i potencjalnych producentów rolnych</t>
  </si>
  <si>
    <t xml:space="preserve">promocja spółdzielczości i realizacji przez rolników wspólnych inwestycji w łańcuchu żywnościowym </t>
  </si>
  <si>
    <t>wizyta studyjna - element towarzyszący konkursowi na najaktywniejsze sołectwo, promocja spółdzielczości na obszarach wiejskich</t>
  </si>
  <si>
    <t>liczba wyjazdów/wizyt studyjnych/wymian eksperckich</t>
  </si>
  <si>
    <t>liczba uczestników wyjazdów/wizyt studyjnych/wymian eksperckich</t>
  </si>
  <si>
    <t>II,III,IV, V,VI</t>
  </si>
  <si>
    <t>Kampania promocyjna „WIEŚci z Mazowsza” cz.1</t>
  </si>
  <si>
    <t xml:space="preserve">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</si>
  <si>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r>
      <t>audycje na kanale YouTube, profil w mediach społecznościowych</t>
    </r>
    <r>
      <rPr>
        <sz val="11"/>
        <color theme="1"/>
        <rFont val="Calibri"/>
        <family val="2"/>
        <charset val="238"/>
        <scheme val="minor"/>
      </rPr>
      <t xml:space="preserve">, spot promocyjny  </t>
    </r>
  </si>
  <si>
    <t>liczba działań promocyjnych w mediach</t>
  </si>
  <si>
    <t>minimum 8 maksimum 23</t>
  </si>
  <si>
    <t>mieszkańcy województwa mazowieckiego, w szczególności zainteresowani tematyką rolną oraz zagadnieniami z nimi związanymi, m.in. rolnicy, mieszkańcy obszarów wiejskich, władze samorządowe, organizacje rolnicze</t>
  </si>
  <si>
    <t>liczba wykorzystanych innych narzędzi komunikacji dla informacji lub promocji lub upowszechniania dobrych praktyk, np. mediów społecznościowych</t>
  </si>
  <si>
    <t>minimum 3 maksimum 5</t>
  </si>
  <si>
    <t xml:space="preserve">Prezentacje targowe </t>
  </si>
  <si>
    <t>promocja produktów tradycyjnych i regionalnych oraz walorów agroturystycznych mazowieckiej wsi</t>
  </si>
  <si>
    <t xml:space="preserve">stoisko wystawiennicze na targach, mazowieckie koło fortuny z nagrodami - materiałami promocyjnymi, wykonanymi na potrzeby tej operacji </t>
  </si>
  <si>
    <t>liczba targów, wystaw, jarmarków, festynów, dożynek</t>
  </si>
  <si>
    <t>minimum 1 maksimum 3</t>
  </si>
  <si>
    <t>współwystawcy i odwiedzający targi</t>
  </si>
  <si>
    <t>liczba kompletów promocyjnych (tylko gadżety)</t>
  </si>
  <si>
    <t>minimum 200 maksimum 1000</t>
  </si>
  <si>
    <t xml:space="preserve">Broszura Smaki Mazowsza </t>
  </si>
  <si>
    <t xml:space="preserve">promocja produktów tradycyjnych i regionalnych w tym Sieci Dziedzictwa Kulinarnego Mazowsze oraz Listy Produktów Tradycyjnych </t>
  </si>
  <si>
    <t>opracowanie, druk i dystrybucja broszury</t>
  </si>
  <si>
    <t>minimum 5000 maksimum 15000</t>
  </si>
  <si>
    <t>Urząd Marszałkowski  Województwa Mazowieckiego w Warszawie</t>
  </si>
  <si>
    <t xml:space="preserve">Dożynki Województwa Mazowieckiego </t>
  </si>
  <si>
    <t>promocja produktów tradycyjnych i regionalnych oraz tradycji mazowieckiej wsi</t>
  </si>
  <si>
    <r>
      <rPr>
        <sz val="11"/>
        <color theme="1"/>
        <rFont val="Calibri"/>
        <family val="2"/>
        <charset val="238"/>
        <scheme val="minor"/>
      </rPr>
      <t xml:space="preserve">stoisko wystawiennicze na dożynkach, kalendarze na 2019 rok, wykonane na potrzeby tej operacji </t>
    </r>
  </si>
  <si>
    <t xml:space="preserve">uczestnicy dożynek województwa mazowieckiego </t>
  </si>
  <si>
    <t>liczba kalendarzy</t>
  </si>
  <si>
    <t>584</t>
  </si>
  <si>
    <t xml:space="preserve">Konkurs na najaktywniejszą liderkę wiejską w województwie mazowieckim </t>
  </si>
  <si>
    <t xml:space="preserve">popularyzacja dobrych praktyk w zakresie działalności kobiet na obszarach wiejskich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</si>
  <si>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</si>
  <si>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</si>
  <si>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</si>
  <si>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</si>
  <si>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</si>
  <si>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</si>
  <si>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minimum 300; maksimum 500</t>
  </si>
  <si>
    <t>100</t>
  </si>
  <si>
    <t xml:space="preserve">liczba zaproszeń </t>
  </si>
  <si>
    <t xml:space="preserve">liczba banerów </t>
  </si>
  <si>
    <t>XII Mazowiecki Kongres Rozwoju Obszarów Wiejskich</t>
  </si>
  <si>
    <t>stworzenie możliwości współpracy 
i wymiany doświadczeń dla wszystkich instytucji działających na rzecz rozwoju obszarów wiejskich na poziomie lokalnym, regionalnym</t>
  </si>
  <si>
    <t>kongres tematyczny</t>
  </si>
  <si>
    <t>liczba konferencji, spotkań, seminariów</t>
  </si>
  <si>
    <t>beneficjenci i potencjalni beneficjenci środków UE</t>
  </si>
  <si>
    <t>liczba uczestników  konferencji, spotkań, seminariów</t>
  </si>
  <si>
    <t>minimum 150 maksimum 270</t>
  </si>
  <si>
    <t>liczba kompletów: materiałów promocyjnych (tylko gadżety)</t>
  </si>
  <si>
    <t>Wkładka tematyczna do gazet</t>
  </si>
  <si>
    <t xml:space="preserve">dotarcie z informacją nt. dobrych praktyk na rzecz rozwoju obszarów wiejskich  </t>
  </si>
  <si>
    <t xml:space="preserve">jedna wkładka tematyczna w maksymalnie sześciu gazetach regionalnych </t>
  </si>
  <si>
    <t>partnerzy i potencjalni partnerzy KSOW, mieszkańcy Mazowsza</t>
  </si>
  <si>
    <t>"Aktywizacja mieszkańców obszarów wiejskich" - Wyjazd studyjno-szkoleniowy</t>
  </si>
  <si>
    <t>wzrost poziomu aktywności mieszkańców obszaru LGD Zielone Mosty Narwi oraz podejmowania inicjatyw w zakresie rozwoju obszarów wiejskich w tym przedsiębiorczości na obszarach wiejskich</t>
  </si>
  <si>
    <t xml:space="preserve">wyjazd studyjny </t>
  </si>
  <si>
    <t xml:space="preserve">przedstawiciele LGD Zielone Mosty Narwi, lokalni liderzy, przedstawiciele partnera projektu </t>
  </si>
  <si>
    <t xml:space="preserve"> Zielone Mosty Narwi </t>
  </si>
  <si>
    <t>Al. Jana Pawła II 1, 06-121 Pokrzywnica</t>
  </si>
  <si>
    <t xml:space="preserve">liczba uczestników wyjazdów studyjnych </t>
  </si>
  <si>
    <t>Cudze chwalicie swego nie znacie - tradycje kulinarne regionu południowego Mazowsza</t>
  </si>
  <si>
    <t>zwiększenie rentowności gospodarstw produkujących i przetwarzających żywność poprzez promocję marki produktu tradycyjnego, zwiększenie oferty tych produktów i ich konkurencyjności w stosunku do innych rodzajów rolnictwa na terenie własnego regionu oraz innych regionów</t>
  </si>
  <si>
    <t>seminarium, publikacja</t>
  </si>
  <si>
    <t>liczba seminariów</t>
  </si>
  <si>
    <t>właściciele gospodarstw wytwarzających produkty tradycyjne, Koła Gospodyń Wiejskich, stowarzyszenia, producenci żywności</t>
  </si>
  <si>
    <t>Mazowiecki Ośrodek Doradztwa Rolniczego z siedzibą w Warszawie</t>
  </si>
  <si>
    <t xml:space="preserve">ul. Czereśniowa 98, 02-456 Warszawa </t>
  </si>
  <si>
    <t>liczba uczestników seminariów</t>
  </si>
  <si>
    <t xml:space="preserve">liczba publikacji </t>
  </si>
  <si>
    <t xml:space="preserve">Innowacyjność w rozwoju przedsiębiorczości na obszarach wiejskich </t>
  </si>
  <si>
    <t xml:space="preserve">aktywizacja właścicieli gospodarstw agroturystycznych do zwiększenia dochodowości gospodarstw poprzez wprowadzenie bogatej oferty usługowej </t>
  </si>
  <si>
    <t xml:space="preserve">szkolenie, wizyta studyjna </t>
  </si>
  <si>
    <t xml:space="preserve">właściciele gospodarstw agroturystycznych, obiektów turystyki wiejskiej lub będących w trakcie założenia takiej działalności  </t>
  </si>
  <si>
    <t xml:space="preserve">liczba uczestników szkoleń </t>
  </si>
  <si>
    <t>XIII Jesienny Jarmark "Od pola do stołu"</t>
  </si>
  <si>
    <t>aktywizacja mieszkańców wsi do podejmowania inicjatyw w zakresie poszukiwania alternatywnych rozwiązań dla biznesu, promocji małych rodzinnych firm</t>
  </si>
  <si>
    <t xml:space="preserve">konferencja, konkurs </t>
  </si>
  <si>
    <t xml:space="preserve">liczba konferencji </t>
  </si>
  <si>
    <t>mieszkańcy północnego Mazowsza w tym mieszkańcy obszarów wiejskich, osoby szukające alternatywnych rozwiązań dla biznesu</t>
  </si>
  <si>
    <t>liczba uczestników konferencji</t>
  </si>
  <si>
    <t>114</t>
  </si>
  <si>
    <t>liczba uczestników konkursów</t>
  </si>
  <si>
    <t>260</t>
  </si>
  <si>
    <t>liczba targów,imprez plenerowych/ wystaw</t>
  </si>
  <si>
    <t>Przetwórstwo mleka na poziomie własnego gospodarstwa - warsztaty serowarskie</t>
  </si>
  <si>
    <t xml:space="preserve">zwiększenie udziału gospodarstw zainteresowanych wprowadzeniem przetwórstwa na poziomie własnego gospodarstwa w ramach rozwoju przedsiębiorczości na obszarach wiejskich </t>
  </si>
  <si>
    <t xml:space="preserve">warsztat </t>
  </si>
  <si>
    <t xml:space="preserve">liczba warsztatów </t>
  </si>
  <si>
    <t xml:space="preserve">właściciele gospodarstw rolnych </t>
  </si>
  <si>
    <t xml:space="preserve">liczba uczestników warsztatów </t>
  </si>
  <si>
    <t>IV Mazowiecka Konferencja Pszczelarska "Ratujmy pszczoły"</t>
  </si>
  <si>
    <t xml:space="preserve">utrzymanie prawidłowego poziomu populacji pszczoły miodnej w województwie mazowieckim poprzez przekazanie wiedzy na temat odpowiedniej gospodarki pasiecznej, zwalczanie chorób i szkodników, wsparcie rynku produktów pszczelarskich </t>
  </si>
  <si>
    <t xml:space="preserve">pszczelarze, rolnicy, mieszkańcy obszarów wiejskich </t>
  </si>
  <si>
    <t>Gospodarstwo opiekuńcze - dla seniorów opieka, a dla rolników nowe możliwości</t>
  </si>
  <si>
    <t xml:space="preserve">stworzenie koncepcji rozwoju gospodarstw agroturystyki i turystyki wiejskiej poprzez alternatywne źródła poprawy ich dochodowości, zwiększenie oferty dla klienta </t>
  </si>
  <si>
    <t xml:space="preserve">przedstawiciele gospodarstw agroturystyki i turystyki wiejskiej </t>
  </si>
  <si>
    <t>120</t>
  </si>
  <si>
    <t>Sprawdzone u sąsiada u nas też zadziała</t>
  </si>
  <si>
    <t xml:space="preserve">zapoznanie z nowymi technologiami i innowacyjnymi rozwiązaniami oraz uwarunkowaniami organizacyjnymi wynikającymi z rodzaju prowadzonej działalności rolniczej o zróżnicowanych kierunkach w tym rolnictwie ekologicznym </t>
  </si>
  <si>
    <t xml:space="preserve">wizyta studyjna </t>
  </si>
  <si>
    <t xml:space="preserve">rolnicy, producenci rolni, doradcy rolni, przedstawiciele LGD </t>
  </si>
  <si>
    <t>Mazowiecka Izba Rolnicza</t>
  </si>
  <si>
    <t>Parzniew, ul.Wolności 2, 05-804 Brwinów</t>
  </si>
  <si>
    <t>Konferencja organizowana podczas XX Dni Kukurydzy i Buraka</t>
  </si>
  <si>
    <t xml:space="preserve">doskonalenie wiedzy rolników w zakresie zapobiegania i zwalczania chwastów w uprawie kukurydzy i buraka cukrowego </t>
  </si>
  <si>
    <t xml:space="preserve">konferencja, materiał drukowany </t>
  </si>
  <si>
    <t>rolnicy uprawiający kukurydzę, buraka cukrowego</t>
  </si>
  <si>
    <t xml:space="preserve">liczba uczestników konferencji </t>
  </si>
  <si>
    <t xml:space="preserve">liczba materiałów konferencyjnych </t>
  </si>
  <si>
    <t>Tradycje polskiej wsi</t>
  </si>
  <si>
    <t>ochrona i zachowanie ciągłości tradycyjnych zawodów polskiej wsi</t>
  </si>
  <si>
    <t>seminarium, impreza plenerowa, film</t>
  </si>
  <si>
    <t xml:space="preserve">mieszkańcy obszarów wiejskich Mazowsza </t>
  </si>
  <si>
    <t>Stowarzyszenie Lokalna Grupa Działania Razem dla Rozwoju</t>
  </si>
  <si>
    <t>ul. Rębowska 52 lokal 3,4,6, 09-450 Wyszogród</t>
  </si>
  <si>
    <t xml:space="preserve">liczba filmów </t>
  </si>
  <si>
    <t>Ochrona pszczół - to się opłaca</t>
  </si>
  <si>
    <t xml:space="preserve">podniesienie jakości działań w pszczelarstwie poprzez propagowanie dobrych praktyk rolniczych na obszarach wiejskich </t>
  </si>
  <si>
    <t xml:space="preserve">pszczelarze, rolnicy, doradcy </t>
  </si>
  <si>
    <t>81</t>
  </si>
  <si>
    <t>Bierzmy przykład ze świętokrzyskiego - wyjazd studyjny gospodyń wiejskich z gminy Krasnosielc</t>
  </si>
  <si>
    <t>zwiększenie kompetencji oraz wzrost aktywności społecznej i kulturalnej kobiet zamieszkujących obszary wiejskie</t>
  </si>
  <si>
    <t xml:space="preserve">gospodynie wiejskie z gminy Krasnosielc </t>
  </si>
  <si>
    <t>Gmina Krasnosielc</t>
  </si>
  <si>
    <t xml:space="preserve">ul. Rynek 40, 06-212 Krasnosielc </t>
  </si>
  <si>
    <t>Nowoczesne technologie w uprawie zbóż</t>
  </si>
  <si>
    <t>przygotowanie rolników, doradców rolniczych, pracowników izb rolniczych do podejmowania działań prowadzących do wdrożenia innowacyjnych rozwiązań w technologii uprawy zbóż w gospodarstwach rolnych</t>
  </si>
  <si>
    <t>rolnicy i doradcy rolni</t>
  </si>
  <si>
    <t>54</t>
  </si>
  <si>
    <t>Lokalna żywność od rolnika bez pośrednika</t>
  </si>
  <si>
    <t xml:space="preserve">wspieranie współpracy w sektorze rolnym poprzez upowszechnienie kompleksowej wiedzy w zakresie organizacji łańcucha dostaw żywności, w tym przetwarzania i wprowadzania do obrotu produktów rolnych </t>
  </si>
  <si>
    <t>szkolenie, wyjazd studyjny, stoisko wystawiennicze, materiał drukowany, film</t>
  </si>
  <si>
    <t>rolnicy, przedsiębiorcy, przedstawiciele jednostek samorządu terytorialnego, organizacji pozarządowych, mieszkańcy obszarów wiejskich, przedstawiciele LGD</t>
  </si>
  <si>
    <t>Lokalna Grupa Działania Przyjazne Mazowsze</t>
  </si>
  <si>
    <t>ul. Sienkiewicza 11, 09-100 Płońsk</t>
  </si>
  <si>
    <t>20</t>
  </si>
  <si>
    <t xml:space="preserve">liczba stoisk wystawienniczych na imprezie plenerowej </t>
  </si>
  <si>
    <t>liczba broszur</t>
  </si>
  <si>
    <t>V Jarmark Raciąski - operacja o charakterze wystawienniczym</t>
  </si>
  <si>
    <t xml:space="preserve">aktywizacja mieszkańców wsi na rzecz podejmowania inicjatyw w zakresie rozwoju obszarów wiejskich, informowanie o polityce rozwoju obszarów wiejskich i o możliwościach finansowania, a także pozyskiwanie nowych beneficjentów PROW 2014-2020 </t>
  </si>
  <si>
    <t xml:space="preserve">impreza plenerowa - jarmark, materiał drukowany, film promocyjny </t>
  </si>
  <si>
    <t>mieszkańcy Miasta i Gminy Raciąż, powiatu płońskiego, mieszkańcy Mazowsza</t>
  </si>
  <si>
    <t xml:space="preserve">Miejskie Centrum Kultury, Sportu i Rekreacji im. Ryszarda Kaczorowskiego w Raciążu </t>
  </si>
  <si>
    <t>ul. Parkowa 14, 09-140 Raciąż</t>
  </si>
  <si>
    <t xml:space="preserve">liczba  filmów promocyjnych  </t>
  </si>
  <si>
    <t>liczba stron internetowych, na których zostanie zamieszczony film promocyjny</t>
  </si>
  <si>
    <t>liczba ulotek</t>
  </si>
  <si>
    <t>10 000</t>
  </si>
  <si>
    <t>Udział w Targach Turystycznych Wypoczynek 2018 Toruński Festiwal Smaków</t>
  </si>
  <si>
    <t>prezentacja osiągnięć i promocja polskiej wsi w kraju (elementy kulinarne i agroturystyczne) poprzez udział w Targach turystycznych Wypoczynek 2018 Toruński Festiwal Smaków; operacja daje możliwość wymiany doświadczeń oraz niesie za sobą wartość aktywizującą</t>
  </si>
  <si>
    <t>udział w targach - stoisko wystawiennicze</t>
  </si>
  <si>
    <t>Koła Gospodyń Wiejskich działające na terenie Miasta i Gminy Serock, gospodarstwa agroturystyczne, przedstawiciele urzędu Miasta i Gminy Serock</t>
  </si>
  <si>
    <t>Miasto i Gmina Serock</t>
  </si>
  <si>
    <t>ul. Rynek 21, 05-140 Serock</t>
  </si>
  <si>
    <t xml:space="preserve">Organizacja targów "Kurpiowskie targi rolnicze" w Ostrołęce </t>
  </si>
  <si>
    <t>organizacja targów rolniczych oraz przeprowadzenie konkursu z zakresu wiedzy o rolnictwie ekologicznym i kulturze regionu kurpiowskiego</t>
  </si>
  <si>
    <t xml:space="preserve">targi, publikacja/materiał drukowany, konkurs </t>
  </si>
  <si>
    <t xml:space="preserve">mieszkańcy Ostrołęki i obszarów wiejskich północno-wschodniego Mazowsza </t>
  </si>
  <si>
    <t xml:space="preserve">liczba ulotek </t>
  </si>
  <si>
    <t>13</t>
  </si>
  <si>
    <t>XIX Mazowieckie Dni Rolnictwa - prezentacja osiągnięć, promocji polskiej wsi</t>
  </si>
  <si>
    <t>promocja polskich produktów żywnościowych, kultury wiejskiej, dziedzictwa kulturowego i nowych technologii; operacja niesie ze sobą wartość edukacyjną, marketingową oraz aktywizacyjną i promocyjną</t>
  </si>
  <si>
    <t xml:space="preserve">impreza plenerowa, publikacja, prezentacja potraw i produktów tradycyjnych połączona z degustacją </t>
  </si>
  <si>
    <t>rolnicy i mieszkańcy obszarów wiejskich, hodowcy oraz producenci maszyn, środków produkcji rolnej</t>
  </si>
  <si>
    <t>1500</t>
  </si>
  <si>
    <t xml:space="preserve">liczba osób skorzystających z degustacji potraw i produktów tradycyjnych </t>
  </si>
  <si>
    <t>XVI Warszawskie Święto Chleba</t>
  </si>
  <si>
    <t>prezentacja i promocja produktów regionalnych oraz żywności o wysokiej jakości, informowanie o PROW 2014-2020</t>
  </si>
  <si>
    <t xml:space="preserve">impreza plenerowa, materiał drukowany, baner </t>
  </si>
  <si>
    <t xml:space="preserve">liczba wystawców na imprezie plenerowej </t>
  </si>
  <si>
    <t>rodziny z dziećmi, rolnicy, turyści, przedsiębiorcy z sektora rolno-spożywczego grupy wytwórców i producentów rolnych, przedstawiciele samorządów lokalnych i instytucji administracji rządowej, mieszkańcy Mazowsza</t>
  </si>
  <si>
    <t>Centralna Biblioteka Rolnicza im. Michała Oczapowskiego</t>
  </si>
  <si>
    <t>ul. Krakowskie Przedmieście 66,
00-950 Warszawa, skrytka pocztowa 360</t>
  </si>
  <si>
    <t xml:space="preserve">liczba dni targowych imprezy plenerowej </t>
  </si>
  <si>
    <t>liczba banerów</t>
  </si>
  <si>
    <t>Organizacja IX Festiwalu Aktywności Społecznej i Kulturalnej Sołectw</t>
  </si>
  <si>
    <t>aktywizacja mieszkańców obszaru LGD Zalew Zegrzyński, promocja lokalnego dziedzictwa kulturowego, historycznego, przyrodniczego, gospodarczego i kulinarnego</t>
  </si>
  <si>
    <t xml:space="preserve">impreza plenerowa - festiwal, stoisko wystawiennicze na imprezie plenerowej, materiał drukowany, banery i bilbordy, spot </t>
  </si>
  <si>
    <t>mieszkańcy obszaru LGD Zalew Zegrzyński, turyści</t>
  </si>
  <si>
    <t>Lokalna Grupa Działania Zalew Zegrzyński</t>
  </si>
  <si>
    <t>ul. Sikorskiego 11 /413, 05-119 Legionowo</t>
  </si>
  <si>
    <t>700</t>
  </si>
  <si>
    <t>liczba bilbordów</t>
  </si>
  <si>
    <t>12</t>
  </si>
  <si>
    <t xml:space="preserve">liczba spotów </t>
  </si>
  <si>
    <t xml:space="preserve">liczba emisji spotów </t>
  </si>
  <si>
    <t>5971</t>
  </si>
  <si>
    <t xml:space="preserve">liczba ogłoszeń w prasie </t>
  </si>
  <si>
    <t>Gospodarstwa opiekuńcze szansa dla rozwoju obszarów wiejskich</t>
  </si>
  <si>
    <t>aktywizacja mieszkańców wsi na rzecz podejmowania inicjatyw w zakresie rozwoju obszarów wiejskich, w tym tworzenia i funkcjonowania gospodarstw opiekuńczych oraz kreowania miejsc pracy na terenach wiejskich</t>
  </si>
  <si>
    <t>rolnicy, mieszkańcy obszarów wiejskich, właściciele gospodarstw agroturystycznych i obiektów turystyki wiejskiej, pracownicy ośrodków pomocy społecznej, przedstawiciele organizacji pozarządowych, lokalni liderzy, pracownicy MODR</t>
  </si>
  <si>
    <t>21</t>
  </si>
  <si>
    <t>XXVI 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</si>
  <si>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t>
  </si>
  <si>
    <t xml:space="preserve">liczba olimpiad </t>
  </si>
  <si>
    <t>młodzi rolnicy, mieszkańcy obszarów wiejskich z powiatów: nowodworskiego, legionowskiego, ciechanowskiego, mławskiego, płońskiego, pułtuskiego, żuromińskiego</t>
  </si>
  <si>
    <t xml:space="preserve">liczba uczestników olimpiad </t>
  </si>
  <si>
    <t>Żywność a zdrowie człowieka - świadomy konsument</t>
  </si>
  <si>
    <t>element edukacji żywieniowej w ramach polityki prozdrowotnej - podniesienie wiedzy z zakresu wpływu żywności na zdrowie człowieka, kreowanie wizerunku świadomego konsumenta na rynku żywnościowym</t>
  </si>
  <si>
    <t>149</t>
  </si>
  <si>
    <t>Regionalne zwyczaje żniwne i dożynkowe</t>
  </si>
  <si>
    <t xml:space="preserve">aktywizacja mieszkańców wsi na rzecz podejmowania inicjatyw w zakresie rozwoju obszarów wiejskich z wykorzystaniem potencjału kulturowego poprzez promowanie lokalnych twórców, dorobku kulturowego i historycznego </t>
  </si>
  <si>
    <t xml:space="preserve">impreza plenerowa - dożynki, konkurs </t>
  </si>
  <si>
    <t xml:space="preserve">mieszkańcy powiatu sokołowskiego oraz powiatów ościennych </t>
  </si>
  <si>
    <t>Powiat Sokołowski</t>
  </si>
  <si>
    <t xml:space="preserve">ul. Wolności 23, 08-300 Sokołów Podlaski </t>
  </si>
  <si>
    <t>146</t>
  </si>
  <si>
    <t>Dożynki w Gminie Baboszewo</t>
  </si>
  <si>
    <t>wzmocnienie poczucia tożsamości i przynależności do grupy społecznej poprzez imprezę plenerową</t>
  </si>
  <si>
    <t>impreza plenerowa - dożynki, materiał drukowany, konkurs</t>
  </si>
  <si>
    <t>mieszkańcy sołectw tworzących gminę Baboszewo</t>
  </si>
  <si>
    <t>Gmina Baboszewo</t>
  </si>
  <si>
    <t xml:space="preserve">ul. Warszawska 9a, 09-130 Baboszewo </t>
  </si>
  <si>
    <t>200</t>
  </si>
  <si>
    <t>Włączenie społeczne seniorów na obszarach wiejskich Mazowsza - inicjatywy lokalne</t>
  </si>
  <si>
    <t xml:space="preserve">opracowanie ekspertyzy "Włączenie społeczne seniorów na obszarach wiejskich Mazowsza - inicjatywy lokalne" - identyfikacja sytuacji osób starszych, ocena polityki senioralnej wobec mieszkańców wsi, opracowanie nowych instrumentów polityki społecznej i zdrowotnej </t>
  </si>
  <si>
    <t xml:space="preserve">ekspertyza </t>
  </si>
  <si>
    <t xml:space="preserve">liczba ekspertyz </t>
  </si>
  <si>
    <t xml:space="preserve">samorządy w województwie mazowieckim, Rady Seniorów, Koła Seniorów, Koła Gospodyń Wiejskich </t>
  </si>
  <si>
    <t>Instytut Ekonomiki Rolnictwa i Gospodarki Żywnościowej</t>
  </si>
  <si>
    <t>ul. Świętokrzyska 20, 00-002 Warszawa</t>
  </si>
  <si>
    <t>Nowoczesne i ekologiczne rolnictwo w Gminie Klembów</t>
  </si>
  <si>
    <t xml:space="preserve">zapoznanie z nowoczesnymi i ekologicznymi gospodarstwami, w których wytwarzane są produkty o charakterze regionalnym, aktywizacja mieszkańców do podejmowania nowych aktywności </t>
  </si>
  <si>
    <t xml:space="preserve">rolnicy, liderzy społeczności lokalnych, sołtysi, przedstawiciele organizacji pozarządowych </t>
  </si>
  <si>
    <t>Gmina Klembów</t>
  </si>
  <si>
    <t>ul. Żymirskiego 38, 05-205 Klembów</t>
  </si>
  <si>
    <t>25</t>
  </si>
  <si>
    <t>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</si>
  <si>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 organizator Mazowiecki Ośrodek Doradztwa Rolniczego z siedzibą w Warszawie Oddział w Płocku </t>
  </si>
  <si>
    <t>rolnicy prowadzący gospodarstwa rolne samodzielnie lub wspólnie z rodzicami z powiatów: gostynińskiego, płockiego, sierpeckiego</t>
  </si>
  <si>
    <t>Konkurs na najlepsze gospodarstwo ekologiczne</t>
  </si>
  <si>
    <t xml:space="preserve">wzrost świadomości konsumentów w zakresie rolnictwa ekologicznego </t>
  </si>
  <si>
    <t>rolnicy ekologiczni z Mazowsza</t>
  </si>
  <si>
    <t xml:space="preserve">liczba uczestników konkusów </t>
  </si>
  <si>
    <t>minimum 8 maksimum 12</t>
  </si>
  <si>
    <t>Dożynki Powiatu Siedleckiego 2018</t>
  </si>
  <si>
    <t xml:space="preserve">zwiększenie zainteresowania wdrażaniem programów na rzecz rozwoju obszarów wiejskich, promocja zrównoważonego rozwoju obszarów wiejskich, budowa partnerskich relacji ze społecznością lokalną, zachowanie i promocja dziedzictwa kulinarnego, kulturowego i tradycji na obszarach wiejskich </t>
  </si>
  <si>
    <t xml:space="preserve">impreza plenerowa - dożynki, materiał drukowany,  baner </t>
  </si>
  <si>
    <t>mieszkańcy obszarów wiejskich w szczególności z powiatu siedleckiego, mieszkańcy Mazowsza, beneficjenci i potencjalni beneficjenci programów UE, organizacje pozarządowe</t>
  </si>
  <si>
    <t>Powiat Siedlecki</t>
  </si>
  <si>
    <t>ul. J. Piłsudskiego 40, 08-110 Siedlce</t>
  </si>
  <si>
    <t>Kobieta przedsiębiorcza na obszarach wiejskich</t>
  </si>
  <si>
    <t>przeprowadzenie szkolenia z zakresu przedsiębiorczości, uzupełnienie wiedzy z zakresu legalnej produkcji i sprzedaży żywności z gospodarstwa, dobre praktyki z zakresu systemów jakości żywności, możliwości dofinansowania w ramach PROW 2014-2020</t>
  </si>
  <si>
    <t xml:space="preserve">mieszkańcy obszarów wiejskich północno-wschodniego Mazowsza, w szczególności kobiety; Koła Gospodyń Wiejskich, lokalne stowarzyszenia i grupy działania, wytwórcy produktów tradycyjnych, rolnicy ekologiczni, młodzież wiejska, przedstawiciele samorządów lokalnych </t>
  </si>
  <si>
    <t>89</t>
  </si>
  <si>
    <t>Produkty tradycyjne oraz promocja lokalnych gospodarstw agroturystycznych</t>
  </si>
  <si>
    <t xml:space="preserve">zwiększenie wiedzy uczestników operacji w zakresie sposobów marketingowych, opracowywania strategii, współczesnych kanałów handlowych - służących rozwijaniu własnej przedsiębiorczości </t>
  </si>
  <si>
    <t xml:space="preserve">rolnicy z terenu gminy Serock, Koła Gospodyń Wiejskich, właściciele gospodarstw agroturystycznych </t>
  </si>
  <si>
    <t>Dożynki Gminne Drobin 2018</t>
  </si>
  <si>
    <t xml:space="preserve">zachowanie dziedzictwa kulturowego, podtrzymanie tradycji ludowej, aktywizacja mieszkańców, kultywowanie miejsc obrzędów i zwyczajów poprzez organizację dożynek gminnych </t>
  </si>
  <si>
    <t xml:space="preserve">impreza plenerowa - dożynki, materiał drukowany, konkurs, baner </t>
  </si>
  <si>
    <t>mieszkańcy Miasta i Gminy Drobin, rolnicy, mieszkańcy obszarów wiejskich, władze samorządowe, organizacje rolnicze, koła gospodyń wiejskich, sołtysi, grupy producentów rolnych, producenci żywności regionalnej i tradycyjnej</t>
  </si>
  <si>
    <t>Miasto i Gmina Drobin</t>
  </si>
  <si>
    <t>ul. Piłsudskiego 12, 09-210 Drobin</t>
  </si>
  <si>
    <t xml:space="preserve">V </t>
  </si>
  <si>
    <t>Konferencja Pszczelarska Dbajmy o pszczoły</t>
  </si>
  <si>
    <t>upowszechnienie informacji nt. znaczenia i zdrowotności owadów zapylających w produkcji rolniczej, ich wpływu na środowisko przyrodnicze i gospodarkę człowieka</t>
  </si>
  <si>
    <t xml:space="preserve">pszczelarze, mieszkańcy obszarów wiejskich, doradcy </t>
  </si>
  <si>
    <t>64</t>
  </si>
  <si>
    <t>Polskie rolnictwo dziś i jutro</t>
  </si>
  <si>
    <t>przekazanie uczestnikom konferencji informacji nt. obecnego funkcjonowania Wspólnej Polityki Rolnej, wskazanie korzyści jakie przynosi rolnikom i obszarom wiejskim</t>
  </si>
  <si>
    <t xml:space="preserve">rolnicy, mieszkańcy obszarów wiejskich, przedstawiciele izb rolniczych </t>
  </si>
  <si>
    <t>257</t>
  </si>
  <si>
    <t xml:space="preserve">liczba materiałów promocyjnych i szkoleniowych </t>
  </si>
  <si>
    <t>Jarmark Łęski 2018</t>
  </si>
  <si>
    <t xml:space="preserve">zachowanie dziedzictwa kulturowego, podtrzymanie tradycji ludowej, aktywizacja mieszkańców, kultywowanie miejsc obrzędów i zwyczajów poprzez organizację jarmarku </t>
  </si>
  <si>
    <t>impreza plenerowa - jarmark, materiał drukowany, baner</t>
  </si>
  <si>
    <t>mieszkańcy sołectwa Łęg Kościelny, Łęg Probostwo oraz innych sołectw gminy Drobin,Koła Gospodyń Wiejskich, rolnicy, mieszkańcy obszarów wiejskich, władze samorządowe, organizacje rolnicze, sołtysi, grupy producentów rolnych, producenci żywności regionalnej i tradycyjnej</t>
  </si>
  <si>
    <t xml:space="preserve">liczba imprez towarzyszących </t>
  </si>
  <si>
    <t>Dobre praktyki PROW 2014-2020 - cz. I</t>
  </si>
  <si>
    <t xml:space="preserve"> prezentacja dobrych praktyk w operacjach partnerów KSOW z nastawieniem na realizację różnych priorytetów PROW 2014-2020</t>
  </si>
  <si>
    <t xml:space="preserve">publikacja dobrych praktyk w kalendarzach </t>
  </si>
  <si>
    <t>Tytuły publikacji wydanych w formie papierowej (kalendarze)</t>
  </si>
  <si>
    <t>2 rodzaje/ nakład: 1300 sztuk</t>
  </si>
  <si>
    <t>Dobre praktyki PROW 2014-2020 - cz. II</t>
  </si>
  <si>
    <t>gromadzenie dobrych praktyk w ramach operacji nastawionych na realizację m. in: różnych priorytetów PROW 2014-2020</t>
  </si>
  <si>
    <t>Zagraniczne wyjazdy  studyjne</t>
  </si>
  <si>
    <t>minimum 1 maksimum 2</t>
  </si>
  <si>
    <t>partnerzy KSOW i/lub przedstawiciele Wojewódzkiej Grupy Roboczej z Mazowsza, przedstawiciele Samorządu Województwa Mazowieckiego</t>
  </si>
  <si>
    <t>Uczestnicy zagranicznych wyjazdów  studyjnych</t>
  </si>
  <si>
    <t>minimum 10 maksimum 40</t>
  </si>
  <si>
    <t xml:space="preserve">Szkolenie specjalistyczne dla LGD </t>
  </si>
  <si>
    <t>stworzenie możliwości współpracy 
i wymiany doświadczeń dla LGD, działających na rzecz rozwoju obszarów wiejskich na poziomie lokalnym, regionalnym i międzynarodowym</t>
  </si>
  <si>
    <t>przedstawiciele LGD oraz Samorządu Województwa Mazowieckiego</t>
  </si>
  <si>
    <t>minimum 10 maksimum 20</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</si>
  <si>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</si>
  <si>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</si>
  <si>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Szkolenia/seminaria/inne formy szkoleniowe</t>
  </si>
  <si>
    <t>Uczestnicy szkoleń/seminariów/innych form szkoleniowych</t>
  </si>
  <si>
    <t>minimum 25 maksimum 60</t>
  </si>
  <si>
    <t xml:space="preserve">Publikacja dotycząca włączenia społecznego seniorów </t>
  </si>
  <si>
    <t>publikacja badania naukowego Instytutu Ekonomiki Rolnictwa i Gospodarki Żywnościowej na temat włączenia społecznego seniorów i rozpowszechnienie publikacji wśród instytucji zaangażowanych społecznie w ramach tematyki badania</t>
  </si>
  <si>
    <t>Tytuły publikacji wydanych w formie papierowej</t>
  </si>
  <si>
    <t>1 publikacja/ nakład:             minimum 1000 maksimum 1500</t>
  </si>
  <si>
    <t>instytucje, samorządy z Mazowsza: powiaty, Rady Seniorów, Powiatowe Centra Pomocy Rodzinie, biblioteki, Uniwersytety Trzeciego Wieku itd.</t>
  </si>
  <si>
    <t>Konkursy</t>
  </si>
  <si>
    <t>Uczestnicy konkursów</t>
  </si>
  <si>
    <t>Wyjazd studyjny dla sołtysów - producentów rolnych i potencjalnych producentów rolnych</t>
  </si>
  <si>
    <t>wyjazd studyjny - element towarzyszący konkursowi na najaktywniejsze sołectwo, promocja spółdzielczości na obszarach wiejskich</t>
  </si>
  <si>
    <t>Krajowe wyjazdy  studyjne</t>
  </si>
  <si>
    <t>Uczestnicy krajowych wyjazdów  studyjnych</t>
  </si>
  <si>
    <t xml:space="preserve">audycje na kanale YouTube, profil w mediach społecznościowych, płatne elementy promocji w mediach społecznościowych </t>
  </si>
  <si>
    <t>Audycje, programy, spoty w radio, telewizji i internecie</t>
  </si>
  <si>
    <t>minimum 20 maksimum 30</t>
  </si>
  <si>
    <t>Słuchalność/oglądalność audycji, programów, spotów</t>
  </si>
  <si>
    <t>Fora internetowe, media 
społecznościowe itp.</t>
  </si>
  <si>
    <t>min. 1 maksimum 5</t>
  </si>
  <si>
    <t>Unikalni użytkownicy forów internetowych, mediów społecznościowych itp.</t>
  </si>
  <si>
    <t>346 801</t>
  </si>
  <si>
    <t>11 841</t>
  </si>
  <si>
    <t xml:space="preserve">stoisko wystawiennicze na targach, loteria z nagrodami - materiałami promocyjnymi, wykonanymi na potrzeby tej operacji </t>
  </si>
  <si>
    <t>Targi, wystawy, imprezy lokalne, regionalne, krajowe i międzynarodowe</t>
  </si>
  <si>
    <t>Materiały promocyjne (komplety)</t>
  </si>
  <si>
    <t>minimum 300 maksimum 1000</t>
  </si>
  <si>
    <t>konkurs z nagrodami oraz warsztaty dla kapelmistrzów</t>
  </si>
  <si>
    <t>mieszkańcy Mazowsza, orkiestry dęte z Mazowsza, kapelmistrzowie</t>
  </si>
  <si>
    <t>minimum 10; maksimum 20</t>
  </si>
  <si>
    <t xml:space="preserve">Konkurs dla Kół Gospodyń Wiejskich  </t>
  </si>
  <si>
    <t xml:space="preserve"> promowanie i popularyzacja regionalnego dziedzictwa kulinarnego i kulturowego, budowanie więzi wśród lokalnej społeczności poprzez wspólne działania na rzecz rozwoju regionu</t>
  </si>
  <si>
    <t>mieszkańcy Mazowsza, członkowie KGW</t>
  </si>
  <si>
    <t>minimum 200; maksimum 500</t>
  </si>
  <si>
    <t>Wkładki tematyczne do gazet</t>
  </si>
  <si>
    <t xml:space="preserve">prasa - wkładki tematyczne w maksymalnie sześciu gazetach regionalnych </t>
  </si>
  <si>
    <t>Artykuły/wkładki w 
prasie i w internecie</t>
  </si>
  <si>
    <t>Kampania promocyjna „WIEŚci z Mazowsza” cz.2</t>
  </si>
  <si>
    <t xml:space="preserve">promocja działań podejmowanych na obszarach wiejskich wraz z informowaniem o nich społeczeństwa ze szczególnym uwzględnieniem eksponowania regionalnej różnorodności i dziedzictwa kulturowego  (w tym produktów tradycyjnych i regionalnych) oraz  promocja funkcji społecznych i pozarolniczych gospodarstw rolnych (w tym turystyki wiejskiej i agroturystyki)  </t>
  </si>
  <si>
    <t>audycje radiowe</t>
  </si>
  <si>
    <t>43 762</t>
  </si>
  <si>
    <t xml:space="preserve">Mazowieckie dobre praktyki i tradycje kulinarne </t>
  </si>
  <si>
    <t xml:space="preserve">akcja edukacyjna mająca na celu 
upowszechnienie wiedzy i umiejętności dotyczących zagrodowej produkcji wyrobów, w oparciu o surowce uzyskiwane z własnych gospodarstwach, w tym produktów lokalnych i tradycyjnych
</t>
  </si>
  <si>
    <t>minimum 10 maksimum 30</t>
  </si>
  <si>
    <t xml:space="preserve">lokalna społeczność obszarów wiejskich Mazowsza, w tym rolnicy, rolnicy ekologiczni, rolnicy prowadzący działalność agroturystyczną, uczniowie szkół wszystkich szczebli, przedstawiciele samorządów i LGD </t>
  </si>
  <si>
    <t>minimum 300 maksimum 900</t>
  </si>
  <si>
    <t>Wyjazd studyjny - tworzenie sieci kontaktów międzynarodowych</t>
  </si>
  <si>
    <t>doskonalenie umiejętności, poszerzenie wiedzy w zakresie przedsiębiorczości, zastosowania innowacyjnych rozwiązań w biznesie</t>
  </si>
  <si>
    <t>przedstawiciele LGD, lokalni liderzy, przedsiębiorcy, pracownicy biura LGD, przedstawiciele partnera projektu</t>
  </si>
  <si>
    <t>Lokalna Grupa Działania Ziemi Mińskiej</t>
  </si>
  <si>
    <t>ul. Tuwima 2a, lokal U-3
05-300 Mińsk Mazowiecki</t>
  </si>
  <si>
    <t xml:space="preserve">Inicjujemy współpracę międzynarodową </t>
  </si>
  <si>
    <t xml:space="preserve">podniesienie poziomu wiedzy w zakresie podejmowania współpracy międzynarodowej na rzecz rozwoju obszarów wiejskich </t>
  </si>
  <si>
    <t>wyjazd studyjny, analiza</t>
  </si>
  <si>
    <t xml:space="preserve">mieszkańcy obszarów wiejskich z terenu LGD Razem dla Rozwoju </t>
  </si>
  <si>
    <t>ul. Rębowska 52 lokal 3, 4, 6, 09-450 Wyszogród</t>
  </si>
  <si>
    <t>minimum 10 maksimum 12</t>
  </si>
  <si>
    <t>liczba analiz</t>
  </si>
  <si>
    <t>Nowoczesna hodowla drogą do sukcesu - wyjazd studyjny dla rolników</t>
  </si>
  <si>
    <t xml:space="preserve">przekazanie wiedzy w zakresie innowacji w rolnictwie </t>
  </si>
  <si>
    <t>rolnicy z gminy Krasnosielc oraz koordynatorzy</t>
  </si>
  <si>
    <t>XIV Jesienny Jarmark „Od pola do stołu"</t>
  </si>
  <si>
    <t xml:space="preserve">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 </t>
  </si>
  <si>
    <t>konferencja, konkurs</t>
  </si>
  <si>
    <t xml:space="preserve">mieszkańcy Północnego Mazowsza, w tym rolnicy, właściciele gospodarstw agroturystycznych,  producenci żywności  </t>
  </si>
  <si>
    <t>112</t>
  </si>
  <si>
    <t>350</t>
  </si>
  <si>
    <t>Wizyta studyjna na Pomorzu dla Kół Gospodyń Wiejskich z terenu Gminy Krasnosielc</t>
  </si>
  <si>
    <t xml:space="preserve">aktywizacja społeczeństwa, wymiana doświadczeń,  poznanie tradycji, kultury i życia w różnych zakątkach kraju </t>
  </si>
  <si>
    <t xml:space="preserve">członkinie kół gospodyń wiejskich z gminy Krasnosielc, koordynatorzy, przedstawiciel LGD </t>
  </si>
  <si>
    <t>Mała przedsiębiorczość na obszarach wiejskich - duże możliwości</t>
  </si>
  <si>
    <t xml:space="preserve">aktywizacja mieszkańców wsi w kierunku rozwoju przedsiębiorczości w celu poprawy jakości życia oraz kreowania miejsc pracy na terenach wiejskich </t>
  </si>
  <si>
    <t xml:space="preserve">właściciele gospodarstw agroturystycznych i obiektów turystyki wiejskiej, rolnicy, domownicy, przedsiębiorcy zainteresowani działalnością pozarolniczą, przedstawiciele organizacji pozarządowych, lokalni liderzy, pracownicy MODR </t>
  </si>
  <si>
    <t>Aktywizacja mieszkańców wsi w działalności pozarolniczej - konferencja</t>
  </si>
  <si>
    <t>podniesienie wiedzy dotyczącej małego przetwórstwa i sprzedaży produktów w gospodarstwach rolnych, działalności edukacyjnej i turystycznej oraz promocji tych działalności i obszarów wiejskich</t>
  </si>
  <si>
    <t>mieszkańcy wsi zainteresowani prowadzeniem działalności pozarolniczej, przedstawiciele organizacji pozarządowych i przedstawiciele sektora publicznego</t>
  </si>
  <si>
    <t>V Mazowiecka Konferencja Pszczelarska „Ratujmy pszczoły"</t>
  </si>
  <si>
    <t xml:space="preserve">przekazanie wiedzy w zakresie prawidłowej gospodarki pasiecznej, zwalczania chorób i szkodników, wsparcia rynku produktów pszczelich </t>
  </si>
  <si>
    <t>Zioła dodatkowym źródłem dochodu w gospodarstwie rolnym - wyjazd studyjny</t>
  </si>
  <si>
    <t xml:space="preserve">upowszechnienie informacji nt. uprawy, zbioru, suszenia oraz wykorzystania ziół w kuchni oraz w lecznictwie </t>
  </si>
  <si>
    <t xml:space="preserve">właściciele gospodarstw agroturystycznych i obiektów turystyki wiejskiej, rolnicy lub domownicy zainteresowani działalnością zielarską, pracownicy MODR </t>
  </si>
  <si>
    <t>W poszukiwaniu innowacji</t>
  </si>
  <si>
    <t xml:space="preserve">prezentacja przykładów dobrych praktyk w zakresie współpracy i wsparcia sprzedaży detalicznej bezpośredniej </t>
  </si>
  <si>
    <t xml:space="preserve">wyjazd studyjny, spot promocyjny </t>
  </si>
  <si>
    <t>rolnicy, mieszkańcy obszarów wiejskich z terenu województwa mazowieckiego</t>
  </si>
  <si>
    <t>ul. Rębowska 52 lokal 3 ,4, 6, 09-450 Wyszogród</t>
  </si>
  <si>
    <t>44</t>
  </si>
  <si>
    <t xml:space="preserve">liczba spotów promocyjnych </t>
  </si>
  <si>
    <t>liczba stron internetowych, na których zostanie zamieszczony spot promocyjny</t>
  </si>
  <si>
    <t>VI Jarmark Raciąski - operacja o charakterze wystawienniczym</t>
  </si>
  <si>
    <t>promocja regionu w tym wyrobów lokalnych producentów i artystów, promocja życia na wsi i możliwości rozwoju osobistego na obszarach wiejskich</t>
  </si>
  <si>
    <t xml:space="preserve">impreza plenerowa, materiał drukowany,  konkurs, spot promocyjny  </t>
  </si>
  <si>
    <t>liczba targów, imprez plenerowych/ wystaw</t>
  </si>
  <si>
    <t>producenci i usługodawcy, konsumenci, instytucje, mieszkańcy województwa mazowieckiego</t>
  </si>
  <si>
    <t>ul. Parkowa 14, 09-140 Raciaż</t>
  </si>
  <si>
    <t>XX Mazowieckie Dni Rolnictwa - prezentacja osiągnięć, promocji polskiej wsi</t>
  </si>
  <si>
    <t>pokazanie w jednym miejscu i czasie postępu technologicznego i hodowlanego w rolnictwie, wskazanie perspektyw rozwoju producentom rolnym, kierunków przemian na obszarach wiejskich oraz bezpośrednia wymiana opinii, informacji między jednostkami obsługującymi rolnictwo, a odbiorcami usług</t>
  </si>
  <si>
    <t>rolnicy i mieszkańcy obszarów wiejskich z powiatów: ciechanowskiego, mławskiego, płońskiego, pułtuskiego, żuromińskiego, legionowskiego i nowodworskiego, uczestnicy XX Mazowieckich Dni Rolnictwa</t>
  </si>
  <si>
    <t>prezentacja potraw i produktów tradycyjnych połączona z degustacją, publikacja</t>
  </si>
  <si>
    <t xml:space="preserve"> liczba prezentacji potraw i produktów tradycyjnych </t>
  </si>
  <si>
    <t>Udział w Targach Turystycznych Wypoczynek 2019 Toruński Festiwal Smaków</t>
  </si>
  <si>
    <t>promowanie w skali ponadlokalnej produktów tradycyjnych KGW działających na terenie gminy Serock, aktywizacja lokalnej społeczności oraz stworzenie możliwości wymiany doświadczeń</t>
  </si>
  <si>
    <t>stoisko wystawiennicze</t>
  </si>
  <si>
    <t xml:space="preserve">przedstawiciele KGW i Gospodarstw Agroturystycznych, koordynatorzy </t>
  </si>
  <si>
    <t xml:space="preserve">aktywizacja mieszkańców wsi na rzecz podejmowania inicjatyw w zakresie rozwoju obszarów wiejskich z wykorzystaniem potencjału kulturowego poprzez promowanie lokalnych twórców, dorobku kulturalnego i historycznego podczas Powiatowego Święta Plonów </t>
  </si>
  <si>
    <t>impreza plenerowa, konkurs</t>
  </si>
  <si>
    <t>mieszkańcy gmin wiejskich, miejsko-wiejskich oraz miast do 25 tys. mieszkańców z terenu powiatu sokołowskiego oraz powiatów ościennych</t>
  </si>
  <si>
    <t>Organizacja twórczych aktywności dla mieszkańców obszaru LGD Natura i Kultura</t>
  </si>
  <si>
    <t>aktywizacja lokalnej społeczności, podniesienie jej motywacji do podejmowania różnorodnych działań, integracji lokalnego środowiska, podniesienie standardów i jakości życia na terenach wiejskich</t>
  </si>
  <si>
    <t xml:space="preserve">szkolenie, konkurs </t>
  </si>
  <si>
    <t>mieszkańcy LGD Natura i Kultura</t>
  </si>
  <si>
    <t>LGD Kultura i Natura</t>
  </si>
  <si>
    <t>ul. Warszawska 28, 05-480 Karczew</t>
  </si>
  <si>
    <t>Spójność społeczna na obszarach wiejskich - analiza i praktyczne wskazania</t>
  </si>
  <si>
    <t>opracowanie ekspertyzy „Spójność społeczna na obszarach wiejskich - analiza i praktyczne wskazania”, w której przedstawione zostaną przykłady skutecznej polityki spójności realizowanej w innych Krajach UE</t>
  </si>
  <si>
    <t>samorządy w województwie mazowieckim, powiatowe centra pomocy rodzinie, wybrane organizacje społeczne</t>
  </si>
  <si>
    <t xml:space="preserve">Instytut Ekonomiki Rolnictwa i Gospodarki Żywnościowej - Państwowy Instytut Badawczy </t>
  </si>
  <si>
    <t>Wyjazd studyjny liderów lokalnej społeczności z Gminy Klembów</t>
  </si>
  <si>
    <t xml:space="preserve">zwiększenie poziomu wiedzy nt. różnych form działalności gospodarczej na obszarach wiejskich i znaczenia zaangażowania liderów lokalnych w rozwój obszarów wiejskich </t>
  </si>
  <si>
    <t>lokalni liderzy m.in.: rolnicy, sołtysi,  przedsiębiorcy, osoby działające w organizacjach pozarządowych</t>
  </si>
  <si>
    <t xml:space="preserve">aktywizacja społeczności wiejskiej do pogłębiania wiedzy rolniczej, lepszego gospodarowania oraz podejmowania inicjatyw w zakresie rozwoju obszarów wiejskich </t>
  </si>
  <si>
    <t xml:space="preserve">konkurs </t>
  </si>
  <si>
    <t xml:space="preserve">rolnicy z Mazowsza prowadzący gospodarstwa rolne samodzielnie lub wspólnie z rodzicami </t>
  </si>
  <si>
    <t>promowanie i rozpowszechnianie pozytywnego wizerunku rolnictwa ekologicznego w województwie mazowieckim</t>
  </si>
  <si>
    <t>Produkty pszczele możliwością rozwoju obszarów wiejskich gminy Serock</t>
  </si>
  <si>
    <t xml:space="preserve">zwiększenie wiedzy  w zakresie znaczenia pszczoły miodnej w zdrowiu i życiu człowieka </t>
  </si>
  <si>
    <t>rolnicy z terenu gminy Serock, członkinie KGW, właściciele gospodarstw agroturystycznych</t>
  </si>
  <si>
    <t xml:space="preserve">Dożynki Gminne Drobin 2019 </t>
  </si>
  <si>
    <t xml:space="preserve">pobudzenie mieszkańców Gminy Drobin do uczestnictwa w  życiu społecznym i motywacja do rozwoju inicjatyw służących ożywieniu i pielęgnacji tradycji oraz kultury na szczeblu lokalnym </t>
  </si>
  <si>
    <t xml:space="preserve">impreza plenerowa, materiał drukowany, konkurs </t>
  </si>
  <si>
    <t>mieszkańcy Miasta i Gminy Drobin, osoby zainteresowane tematyką rolną</t>
  </si>
  <si>
    <t xml:space="preserve">ul. Piłsudskiego 12, 09-210 Drobin </t>
  </si>
  <si>
    <t>Współczesna wieś - film promocyjny</t>
  </si>
  <si>
    <t>promocja zrównoważonego rozwoju obszarów wiejskich</t>
  </si>
  <si>
    <t xml:space="preserve">film promocyjny </t>
  </si>
  <si>
    <t xml:space="preserve">liczba filmów promocyjnych </t>
  </si>
  <si>
    <t>mieszkańcy gminy Nasielsk</t>
  </si>
  <si>
    <t>Gmina Nasielsk</t>
  </si>
  <si>
    <t>ul. Elektronowa 3, 05-190 Nasielsk</t>
  </si>
  <si>
    <t xml:space="preserve">Promocja rozwoju obszarów wiejskich poprzez publikację dobrych praktyk </t>
  </si>
  <si>
    <t>uzyskanie równowagi ekonomicznej i społecznej na obszarach wiejskich województwa mazowieckiego, poprzez promocję zrównoważonego rozwoju tych obszarów</t>
  </si>
  <si>
    <t>Lp.</t>
  </si>
  <si>
    <t>Szkolenia i działania na rzecz tworzenia sieci kontaktów dla Lokalnych Grup Działania (LGD), w tym zapewnienie pomocy technicznej w zakresie współpracy międzyterytorialnej</t>
  </si>
  <si>
    <t>Wsparcie lokalnych grup działania w zakresie poszukiwania partnerów do współpracy międzyterytorialnej oraz podniesienie kompetencji w zakresie wykonywania przez nie zadań, związanych z wdrażaniem strategii rozwoju lokalnego</t>
  </si>
  <si>
    <t>Szkolenie / seminarium / warsztat / spotkanie</t>
  </si>
  <si>
    <t>Przedstawiciele LGD i jednostki regionalnej KSOW województwa opolskiego</t>
  </si>
  <si>
    <t>Urząd Marszałkowski Województwa Opolskiego</t>
  </si>
  <si>
    <t>ul. Piastowska 14, 45-082 Opole</t>
  </si>
  <si>
    <t>liczba uczestników szkoleń</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</si>
  <si>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</si>
  <si>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</si>
  <si>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</si>
  <si>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Liczba dni imprezy plenerowej</t>
  </si>
  <si>
    <t xml:space="preserve">Osoby biorące udział w festiwalu: członkowie amatorskich zespołów muzycznych z terenu województwa opolskiego, wokaliści, muzycy, mieszkańcy województwa opolskiego, turyści krajowi i zagraniczni </t>
  </si>
  <si>
    <t>I - IV</t>
  </si>
  <si>
    <t>2, 3</t>
  </si>
  <si>
    <t>„Opolska Wioska Smaków i Tradycji” - promocja obszarów wiejskich województwa opolskiego</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</si>
  <si>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</si>
  <si>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Stoisko wystawiennicze na imprezie plenerowej</t>
  </si>
  <si>
    <t>liczba stoisk</t>
  </si>
  <si>
    <t xml:space="preserve">1
</t>
  </si>
  <si>
    <t>Grupę docelową stanowią osoby odwiedzające targi z kraju i zagranicy, poszukujące ofert spędzenia wolnego czasu poza miejscem zamieszkania.</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</si>
  <si>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</si>
  <si>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</si>
  <si>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Analiza/ ekspertyza/ badanie                           Szkolenie/ seminarium/ warsztat</t>
  </si>
  <si>
    <t>liczba ekspertyz</t>
  </si>
  <si>
    <t xml:space="preserve">Grupą docelową operacji są mieszkańcy wsi zlokalizowanych na terenie Zespołu Opolskich Parków Krajobrazowych, dzieci i młodzież, pracownicy samorządowi, członkowie stowarzyszeń itp. </t>
  </si>
  <si>
    <t>116</t>
  </si>
  <si>
    <t>Wystawa - jubileusz 30-lecia Zespołu Opolskich Parków Krajobrazowych</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</si>
  <si>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</si>
  <si>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Targi/ impreza plenerowa/ wystawa</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</si>
  <si>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</si>
  <si>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</si>
  <si>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</si>
  <si>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Targi/ impreza plenerowa/ wystawa /                                                  Inne - organizacja wyjazdu grupy reprezentującej Województwo Opolskie podczas obchodów Dożynek Prezydenckich</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</si>
  <si>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</si>
  <si>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</si>
  <si>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35</t>
  </si>
  <si>
    <t xml:space="preserve">Udział w Targach "Smaki Regionów 2018" </t>
  </si>
  <si>
    <t xml:space="preserve">Promocja produktów tradycyjnych i regionalnych, jakości życia na wsi oraz promocja wsi jako miejsca do życia i rozwoju zawodowego. </t>
  </si>
  <si>
    <t>liczba dni targowych</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</si>
  <si>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</si>
  <si>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</si>
  <si>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</si>
  <si>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</si>
  <si>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18</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</si>
  <si>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</si>
  <si>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</si>
  <si>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</si>
  <si>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 xml:space="preserve">Przedstawiciele LGD z woj. opolskiego. Uczestnicy operacji: pracownicy biur, członkowie organów LGD, członkowie LGD (osoby fizyczne, osoby prawne, Jednostki samorządu terytorialnego lub osoby delegowane z innych samorządowych instytucji). </t>
  </si>
  <si>
    <t xml:space="preserve">Lokalna Grupa Działania "Górna Prosna"
</t>
  </si>
  <si>
    <t xml:space="preserve">46-333 Sternalice Nr 81
</t>
  </si>
  <si>
    <t>Moja gmina w obiektywie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</si>
  <si>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</si>
  <si>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szkolenie/seminarium/warsztat/spotkanie; targi/ impreza plenerowa/ wystawa; publikacja/ materiał drukowany; konkurs/olimpiada</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</si>
  <si>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</si>
  <si>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Gmina Bierawa</t>
  </si>
  <si>
    <t>47-240 Bierawa; 
ul. Wojska Polskiego 12</t>
  </si>
  <si>
    <t>liczba uczestnikow wystaw</t>
  </si>
  <si>
    <t>liczba materiałów drukowanych - Folder</t>
  </si>
  <si>
    <t>liczba materiałów drukowanych - Plakat</t>
  </si>
  <si>
    <t>Regionalna Wystawa Zwierząt Hodowlanych - Agrofestival</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</si>
  <si>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</si>
  <si>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</si>
  <si>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</si>
  <si>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</si>
  <si>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</si>
  <si>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</si>
  <si>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</si>
  <si>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</si>
  <si>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</si>
  <si>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</si>
  <si>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</si>
  <si>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</si>
  <si>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 xml:space="preserve">Rolnicy z woj. opolskiego prowadzący gospodarstwa z produkcją zwierzęcą, dążących do spełnienia wymogów wzajemnej zgodności i przepisów prawnych dotyczących gospodarowania zasobami srodowiska, mieszkańcy obszarów wiejskich. 
</t>
  </si>
  <si>
    <t>Opolski Ośrodek Doradztwa Rolniczego</t>
  </si>
  <si>
    <t>49-330 Łosiów; 
ul. Główna 1</t>
  </si>
  <si>
    <t>liczba tytułów publikacji</t>
  </si>
  <si>
    <t>Konferencja pt. "Odnawialne źródła energii - teoria i praktyka"</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</si>
  <si>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</si>
  <si>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 xml:space="preserve">konferencja/ kongres; konkurs/olimpiada </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</si>
  <si>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</si>
  <si>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 xml:space="preserve">Konkurs wiedzy OZE dla szkół rolniczych </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</si>
  <si>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</si>
  <si>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</si>
  <si>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</si>
  <si>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</si>
  <si>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</si>
  <si>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Rolnicy indywidualni prowadzący gospodarstwo konwencjonalne, osoby planujące prowadzenie gospodarstwa ekologicznego, osoby działające na rzecz sektora rolnego i spożywczego oraz doradcy rolni.</t>
  </si>
  <si>
    <t>liczba uczestnikow szkoleń</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</si>
  <si>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</si>
  <si>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</si>
  <si>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</si>
  <si>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</si>
  <si>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</si>
  <si>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</si>
  <si>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</si>
  <si>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</si>
  <si>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liczba uczestników konfrencji</t>
  </si>
  <si>
    <t>liczba materiałów drukowanych - Zaproszenie</t>
  </si>
  <si>
    <t>liczba publikacji - Katalog</t>
  </si>
  <si>
    <t>"Najaktywniejszy  Lider Społeczności Wiejskiej"</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</si>
  <si>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</si>
  <si>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</si>
  <si>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</si>
  <si>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</si>
  <si>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</si>
  <si>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</si>
  <si>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</si>
  <si>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</si>
  <si>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</si>
  <si>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</si>
  <si>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Wspieranie innowacji  w  rolnictwie, produkcji żywności, leśnictwie i na obszarach wiejskich</t>
  </si>
  <si>
    <t>Celem operacji jest przekonanie odbiorców, że fundusze europejskie w wymierny sposób wpływają na rozwój obszarów wiejskich, w tym województwa opolskiego. 
Projekt obejmować będzie zadania związane z promocją i rozpowszechnianiem dobrych przykładów / rozwiązań zrealizowanych i sfinansowanych ze środków PROW w perspektywie 2007-2013 oraz 2014-2020.
W ramach operacji sfinansowane zostaną działania związane z organizacją konferencji. Dzięki zastosowanej formie możliwa będzie wymiana wiedzy i doświadczeń z realizacji projektów, wśród potencjalnych i przyszłych beneficjentów. Wydarzenie będzie jednocześnie inspiracją do zrealizowania nowych operacji. 
Celem konferencji  będzie  stworzenie warunków dla dyskusji i wymiany doświadczeń́ na temat dobrych praktyk na obszarach wiejskich województwa opolskiego. Spotkanie  pozwoli również na zaprezentowanie efektów wdrażania Programu poprzez wybrane projekty realizowane z jego środków. Wydarzenie umożliwi również wyrażenie swojego stanowiska, pomysłów dot. przyszłości opolskiej wsi. Dodatkowo planuje się organizację trzydniowego krajowego wyjazdu studyjnego  celem przekazania informacji na temat dobrych praktyk z realizacji PROW 2014-2020 na terenie innych LGD / ich członków.  W ramach podróży odbędą sie spotkania służace wymianie wiedzy i doświadczeń na terenie odwiedzanych LGD.</t>
  </si>
  <si>
    <t>Konferencja / kongres</t>
  </si>
  <si>
    <t>Liczba konferencji / kongresów</t>
  </si>
  <si>
    <t>Mieszkańcy terenów wiejskich, rolnicy, przedstawiciele samorządu lokalnego oraz podmiotów wspierających rozwój obszarów wiejskich, w tym LGD</t>
  </si>
  <si>
    <t>Szkolenie, warsztat, spotkanie, konferencja, inne formy - wg potrzeb zgłaszanych przez LGD</t>
  </si>
  <si>
    <t xml:space="preserve">liczba szkoleń / warsztatów / spotkań / konferencji </t>
  </si>
  <si>
    <t xml:space="preserve">liczba uczestników szkoleń / wasztatów / spotkań / konferencji  </t>
  </si>
  <si>
    <t>Udział w Targach "Smaki Regionów 2019"</t>
  </si>
  <si>
    <t>Promocja żywności wysokiej jakości - podczas targów na stoisku promocyjnym odbędzie się prezentacja osiągnięć i promocja opolskiej wsi za pośrednictwem dziedzictwa kulinarnego i kulturowego regionu.  Dzięki udziałowi w targach będzie możliwa promocja jakości życia na wsi i promocja wsi, jako miejsca do życia i rozwoju zawodowego.</t>
  </si>
  <si>
    <t>Stoisko wystawiennicze / punkt informacyjny na targach / imprezie plenerowej / wystawie</t>
  </si>
  <si>
    <t xml:space="preserve">liczba stoisk </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</si>
  <si>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 koła gospodyń wiejskich.</t>
  </si>
  <si>
    <t>Podróz studyjna po dobrych przykładach Odnowy Wsi ARGE</t>
  </si>
  <si>
    <t xml:space="preserve">Zwiększenie zainteresowania podmiotów działających na obszarach wiejskich we wdrażaniu inicjatyw na rzecz rozwoju obszarów wiejskich. Przykłady, możliwe rozwiązania i zagadnienia poruszane w trakcie wyjazdu mogą stanowić inspirację do podejmowania działań społecznych, ekonomicznych czy środowiskowych na obszarach wiejskich oraz być bazą do przenoszenia podobnych dobrych praktyk na grunt opolski. Udział w podróży studyjnej umożliwi uczestnikom poszerzenie wiedzy i zdobycie doświadczeń w działaniach realizowanych na rzecz aktywizacji obszarów wiejskich. </t>
  </si>
  <si>
    <t xml:space="preserve">Liderzy odnowy wsi, przedstawiciele samorządu gminnego oraz przedstawiciele Urzędu Marszałkowskiego Województwa Opolskiego </t>
  </si>
  <si>
    <t xml:space="preserve">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 </t>
  </si>
  <si>
    <t>Targi / impreza plenerowa / wystawa Organizacja wyjazdu delegacji województwa opolskiego na Dożynki Prezydenckie</t>
  </si>
  <si>
    <t>Przedstawiciele sołectw województwa opolskiego (grupy wieńcowe), mieszkańcy obszarów wiejskich, rolnicy, przedstawiciele władz samorządowych i rządowych oraz instytucji około rolniczych.</t>
  </si>
  <si>
    <t xml:space="preserve">liczba uczestników wyjazdu </t>
  </si>
  <si>
    <t>33</t>
  </si>
  <si>
    <t>Festiwal Twórczości Artystycznej "Opolskie Szmaragdy"</t>
  </si>
  <si>
    <t xml:space="preserve">Prezentacja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t>
  </si>
  <si>
    <t>Grupę docelową stanowią osoby odwiedzające targi, poszukujące ofert spędzenia wolnego czasu poza miejscem zamieszkania.</t>
  </si>
  <si>
    <t>Publikacja: „OPOLSKA MAMA GOTUJE. DZIECI ROZRABIAJĄ, A TRADYCJA ZOSTAJE”</t>
  </si>
  <si>
    <t xml:space="preserve">Promocja lokalnych produktów, zwyczajów i tradycji obszarów wiejskich województwa opolskiego. Promocja tych walorów przyczyni się do poprawy wizerunku obszarów wiejskich. Odbiorcy publikacji będą mieli możliwość poznania tradycji kulturowych i kulinarnych regionu, zdobędą wiedzę na temat zdrowego trybu życia. Realizacja pomysłu przyczyni się do rozwoju współpracy regionalnej i budowy partnerskich relacji ze społecznością lokalną. </t>
  </si>
  <si>
    <t xml:space="preserve">Publikacja/ materiał drukowany </t>
  </si>
  <si>
    <t>Liczba egzemplarzy</t>
  </si>
  <si>
    <t>Mieszkańcy województwa opolskiego, turyści odwiedzający Opolszczyznę, odwiedzający targi na terenie Polski, gospodarstwa agroturystyczne, LGD</t>
  </si>
  <si>
    <t>Dobre praktyki wzorem i przykładem dla innych mieszkańców terenu Euro-Country</t>
  </si>
  <si>
    <t xml:space="preserve">CEL: Podniesienie jakości realizacji PROW 2014-2020 poprzez zgromadzenie przykładów zrealizowanych projektów grantowych, promocję dobrych praktyk oraz aktywizację mieszkańców do podejmowania działań mających wpływ na rozwój obszarów wiejskich. Działanie ma służyć upowszechnianiu wśród potencjalnych beneficjentów i beneficjentów PROW  2014-2020 skutecznych rozwiązań wspierających rozwój obszarów wiejskich, z uwzględnieniem projektów grantowych. PRZEDMIOT: wydanie folderu oraz kalendarza zawierających informacje i zdjęcia dotyczące zrealizowanych projektów grantowych.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dotyczącej zarządzania projektami z zakresu rozwoju obszarów wiejskich.  </t>
  </si>
  <si>
    <t>liczba materiałów drukowanych</t>
  </si>
  <si>
    <t xml:space="preserve">Grantobiorcy, potencjalni beneficjenci, osoby korzystające lub biorące udział w projekcie grantowym, organizacje pozarządowe z terenu LGD, członkowie Stowarzyszenia „Euro-Country”, gminy, mieszkańcy obszaru LGD </t>
  </si>
  <si>
    <t>Stowarzyszenie „Euro-Country”</t>
  </si>
  <si>
    <t>ul. Raciborska 4, 47-260 Polska Cerekiew</t>
  </si>
  <si>
    <t>LEADER TU BYŁ – produkcja filmu prezentującego osiągnięcia organizacji, instytucji i przedsiębiorców obszaru LGD „Płaskowyż Dobrej Ziemi”</t>
  </si>
  <si>
    <t>CEL: Produkcja i emisja filmu o tytule „Leader tu był” promującego rozwój obszarów wiejskich LGD „Płaskowyż Dobrej Ziemi”. PRZEDMIOT: zawiera się w celu operacji. TEMAT: Promocja jakości życia na wsi lub promocja wsi jako miejsca do życia i rozwoju zawodowego</t>
  </si>
  <si>
    <t>informacje i publikacje w Internecie</t>
  </si>
  <si>
    <t>liczba informacji / publikacji w Internecie</t>
  </si>
  <si>
    <t>Uczestnicy nagrań filmowych / osoby występujące w scenach: m.in. przedstawiciele urzędów gmin, urzędów miejskich, jednostek organizacyjnych gmin, organizacji pozarządowych, parafii, przedsiębiorców, mieszkańcy LGD; odbiorcy nagrań filmowych</t>
  </si>
  <si>
    <t>Stowarzyszenie Lokalna Grupa Działania „Płaskowyż Dobrej Ziemi”</t>
  </si>
  <si>
    <t>ul. Wojska Polskiego 21,              48-130 Kietrz</t>
  </si>
  <si>
    <t>liczba stron internetowych, na których zostanie zamieszczona informacja / publikacja</t>
  </si>
  <si>
    <t>liczba odwiedzin strony internetowej</t>
  </si>
  <si>
    <t>Ekosystemy terenów wiejskich - identyfikacja i znaczenie dla środowiska lokalnego</t>
  </si>
  <si>
    <t>CEL: Podniesienie świadomości mieszkańców Gminy Grodków na temat ochrony naturalnych środowisk przyrodniczych i ich rola w przestrzeni wsi i gospodarce rolnej. PRZEDMIOT: Przeprowadzenie warsztatów połączonych z wykładami na temat: 1) roli i znaczenia zadrzewień śródpolnych i przydrożnych i ich wpływu na gospodarkę rolną i środowisko naturalne oraz 2) sadów i alei drzew owocowych; organizacja spotkania podsumowującego i wydanie broszury. TEMAT: 1) Aktywizacja mieszkańców obszarów wiejskich w celu tworzenie partnerstw na rzecz realizacji projektów nakierowanych na rozwój tych obszarów, w skłąd których wchodzą przedstawiciele sektora publicznego, prywatnego oraz organizacji pozarządowych. 2) Upowszechnianie wiedzy w zakresie optymalizacji wykorzystywania przez mieszkańców obszarów wiejskich zasobów środowiska naturalnego. 3) Upowszechnianie wiedzy w zakresie dotyczącym zachowania różnorodności genetycznej roślin lub zwierząt. 4) Wspieranie tworzenia sieci współpracy partnerskiej dotyczącej rolnictwa i obszarów wiejskich przez podnoszenie poziomu wiedzy w tym zakresie</t>
  </si>
  <si>
    <t>szkolenie / seminarium / warsztat / spotkanie</t>
  </si>
  <si>
    <t>Mieszkańcy Gminy Grodków, ze szczegolnym uwzględnieniem mieszkańców wsi Lipowa</t>
  </si>
  <si>
    <t>Stowarzyszenie Rozwoju Wsi Lipowa</t>
  </si>
  <si>
    <t>Lipowa 15,                    49-200 Grodków</t>
  </si>
  <si>
    <t>liczba spotkań</t>
  </si>
  <si>
    <t xml:space="preserve">liczba tytułów publikacji </t>
  </si>
  <si>
    <t>Wpływ Produktów Lokalnych na rozwój turystyki</t>
  </si>
  <si>
    <t>CEL: Stworzenie podstaw do budowy Centrum Produktu Lokalnego oraz rozwój turystyki poprzez rozwój produktów lokalnych. PRZEDMIOT: organizacja wyjazdu studyjnego do Centrum Produktu Lokalnego wraz z warsztatami i wizytami na miejscu oraz organizacja stoiska wystawienniczego w ramach imprezy plenerowej wraz z organizacją warsztatów ginących zawodów. TEMAT: 1) Upowszechnianie wiedzy w zakresie tworzenia krótkich łańcuchów dostaw. 2) Wspieranie rozwoju przedsiębiorczości na obszarach wiejskich przez podnoszenie poziomu wiedzy i umiejętności . 3) Wspieranie tworzenia sieci współpracy partnerskiej dotyczącej rolnictwa i obszarów wiejskich przez podnoszenie poziomu wiedzy w tym zakresie. 4) Upowszechnianie wiedzy dotyczącej zarządzania projektami z zakresu rozwoju obszarów wiejskich</t>
  </si>
  <si>
    <t>Turyści, mieszkańcy terenu LGD; osoby zajmujące się produktem lokalnym (rękodzielnicy, przetwórcy, osoby zajmujące się turystyką), przedstawiciele LGD</t>
  </si>
  <si>
    <t>Nyskie Księstwo Jezior i Gór</t>
  </si>
  <si>
    <t>ul. Bracka 7,            48-300 Nysa</t>
  </si>
  <si>
    <t>stoisko wystawiennicze / punkt informacyjny na targach / imprezie plenerowej / wystawie</t>
  </si>
  <si>
    <t>liczba stoisk wystawienniczych</t>
  </si>
  <si>
    <t>szacowana liczba odwiedzających stoiska wystawiennicze</t>
  </si>
  <si>
    <t>CEL: Organizacja Regionalnej Wystawy Zwierząt Hodowlanych AGROFESIWAL, będącej regionalnym wydarzeniem mającym na celu zwiększenie udziału zainteresowanych stron we wdrażaniu inicjatyw na rzecz rozwoju obszarów wiejskich oraz ułatwiającym wymianę wiedzy pomiędzy podmiotami uczestniczącymi w rozwoju obszarów wiejskich, jak również wymianę i rozpowszechnianie rezultatów dzialań na rzecz tego rozwoju w zakresie hodowli zwierząt, uprawy roślin oraz produktów i usług dla rolnictwa i mieszkańców obszarów wiejskich. PRZEDMIOT: Organizacja wystawy rolniczej. TEMAT: 1) Upowszechnianie wiedzy w zakresie optymalizacji wykorzystywania przez mieszkańców obszarów wiejskich zasobów środowiska naturalnego. 2) Wspieranie rozwoju przedsiębiorczości na obszarach wiejskich przez podnoszenie poziomu wiedzy i umiejętności. 3) Promocja jakości życia na wsi lub promocja wsi jako miejsca do życia i rozwoju zawodowego.</t>
  </si>
  <si>
    <t>targi / impreza plenerowa / wystawa</t>
  </si>
  <si>
    <t>Mieszkańcy województwa opolskiego, w tym rolnicy, przyszli potencjalni rolnicy</t>
  </si>
  <si>
    <t>szacowana liczba uczestników wystaw</t>
  </si>
  <si>
    <t>prasa</t>
  </si>
  <si>
    <t>liczba artykułów / wkładek / ogłoszeń w prasie</t>
  </si>
  <si>
    <t>audycja / film / spot odpowiednio w radiu i telewizji</t>
  </si>
  <si>
    <t>liczba audycji / programów / spotów w radiu i telewizji</t>
  </si>
  <si>
    <t>łączna liczba słuchaczy</t>
  </si>
  <si>
    <t>"PROSTE ZASADY - UNIKALNE KORZYŚCI - CZYLI SPRZEDAŻ BEZPOŚREDNIA PRODUKTÓW ROLNYCH"</t>
  </si>
  <si>
    <t>CEL: Umożliwienie transferu wiedzy i innowacji oaz przedstawienie dobrych praktyk nt. innowacyjnych rozwiązań w rolnictwie. Przekazanie wiedzy i informacji dotyczących rolniczego handlu detalicznego oraz wzajemna wymiana wiedzy i informacji o RHD, będącego jednym z elementów łańcucha dostaw żywności. Promocja rolniczego handlu detaliczego jako elementu umożliwiającego pozyskanie dodatkowego źródła dochodu dla rolników. PRZEDMIOT: Organizacja konferencji. TEMAT: 1) Upowszechnianie wiedzy w zakresie tworzenia krótkich łańcuchów dostaw. 2) Upowszechnianie wiedzy w zakresie systemów jakości żywności. 3) Wspieranie rozwoju przedsiębiorczości na obszarach wiejskich przez podnoszenie poziomu wiedzy i umiejętności w obszarze małego przetwórstwa lokalnego lub w obszarze rozwoju zielonej gospodarki, w tym tworzenie nowych miejsc pracy. 4) Wspieranie rozwoju społeczeństwa cyfrowego na obszarach wiejskich przez podnoszenie poziomu wiedzy w tym zakresie</t>
  </si>
  <si>
    <t>konferencja / kongres</t>
  </si>
  <si>
    <t xml:space="preserve">Rolnicy prezentujący różne kierunki produkcji rolniczej i prowadzący gospodarstwa o różnych areałach, przedstawiciele administracji rządowej, samorządowej, agencji rolniczych, uczelni i instytucji okołorolniczych </t>
  </si>
  <si>
    <t>Izba Rolnicza w Opolu</t>
  </si>
  <si>
    <t>ul. Północna 2, 45-805 Opole</t>
  </si>
  <si>
    <t>"Lato Kwiatów i Pszczół w Kałkowie"</t>
  </si>
  <si>
    <t>CEL: Wsparcie działań związanych z ochroną pszczół w naszym regionie poprzez uświadomienie lokalnej społeczności o przyczynach występowania negatywnego zjawiska, jakim jest spadek owadów zapylających oraz o metodach przeciwdziałania temu zjawisku. PRZEDMIOT: Organizacja konferencji w ramach imprezy plenerowej wraz z wydaniem publikacji. TEMAT: 1) Upowszechnianie wiedzy w zakresie optymalizacji wykorzystywania przez mieszkańców obszarów wiejskich zasobów środowiska naturalnego. 2) Upowszechnianie wiedzy w zakresie dotyczącym zachowania różnorodności genetycznej roślin lub zwierząt. 3) Promocja jakości życia na wsi lub promocja wsi jako miejsca do życia i rozwoju zawodowego.</t>
  </si>
  <si>
    <t>konferencja/ kongres</t>
  </si>
  <si>
    <t>Mieszkańcy Gminy Otmuchów i okolicznych gmin, eksperci zagraniczni z dziedziny pszczelarstwa</t>
  </si>
  <si>
    <t>Gmina Otmuchów</t>
  </si>
  <si>
    <t xml:space="preserve">ul. Zamkowa 6,     48-385 Otmuchów </t>
  </si>
  <si>
    <t>Warsztaty sztuki w Gminie Bierawa</t>
  </si>
  <si>
    <t>CEL: Podniesienie świadomości kulturalnej związanej z dziedzictwem kulturowym regionu wśród mieszkańców Gminy Bierawa - dzieci w wieku szkolnym oraz dorosłych. PRZEDMIOT: organizacja warsztatów (w tym plenerowych) malarstwa, rysunku, grafiki oraz sztuk użytkowych; organizacja konkursu "Moje dzieło" wraz z rozstrzygnięciem w formie wystawy podczas "Nocy Utopca"; wydanie materiału promującego efekty operacji. TEMAT: Promocja jakości życia na wsi lub promocja wsi jako miejsca do życia i rozwoju zawodowego.</t>
  </si>
  <si>
    <t>Uczniowie klas V-VIII, szkół podstwowych z terenu Gminy Bierawa, oddziałów klas III gimnazjum oraz dorośli z Gminy Bierawa</t>
  </si>
  <si>
    <t>Gminne Centrum Kultury i Rekreacji w Bierawie</t>
  </si>
  <si>
    <t>ul. Kościelna 2,       47-240 Bierawa</t>
  </si>
  <si>
    <t>konkurs / olimpiada</t>
  </si>
  <si>
    <t>Konferencja podsumowująca konkurs AgroLiga 2019 w województwie opolskim</t>
  </si>
  <si>
    <t>CEL: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PRZEDMIOT: Organizacja konferencji, podczas której nastąpi m.in. rozstrzygnięcie konkursu Agroliga wraz z projekcją filmu nt. laureatów konkursu oraz dystrybucja materiału promującego efekty konkursu. TEMAT: Wspieranie rozwoju przedsiębiorczości na obszarach wiejskich przez podnoszenie poziomu wiedzy i umiejętności.</t>
  </si>
  <si>
    <t xml:space="preserve">Mieszkańcy obszarów wiejskich oraz osoby zawodowo związane z obszarami wiejskimi województwa opolskiego, w tym rolnicy, firmy przetwórstwa rolno-spożywczego i usług rolniczych, osoby zainteresowane tematem innowacji, modernizacji, dobrych praktyk w produkcji rolnej, przetwórstwie i usługach rolniczych </t>
  </si>
  <si>
    <t>ul. Główna 1,            49-330 Łosiów</t>
  </si>
  <si>
    <t>łączna liczba osób oglądających programy w telewizji oraz słuchaczy radiowych</t>
  </si>
  <si>
    <t>Stowarzyszenia bliżej siebie</t>
  </si>
  <si>
    <t xml:space="preserve">CEL: Nawiązanie współpracy między NGO, uświadomienie szans jakie daje wspólne działanie i tworzenie projektów włączających w inicjatywy jednocześnie co najmniej dwie NGO, wymiana doświadczeń i zaprezentowanie dotąd zrealizowanych działań jako dobrych przykładów zadań realizowanych na podobnym kulturowo i demograficznie obszarze, wypracowanie mechanizmów działań służących rozwojowi obszarów wiejskich. PRZEDMIOT: Organizacja spotkania plenerowego połączonego z wykonaniem wystawy plenerowej i wydaniem broszury na temat działalności NGO na terenie Gminy Pokój. Organizacja konkursu dla NGO na najciekawsze stoisko i prezentację podczas wystawy. TEMAT: 1) Promocja jakości życia na wsi lub promocja wsi jako miejsca do życia i rozwoju zawodowego. 2) Wspieranie tworzenia sieci współpracy partnerskiej dotyczącej rolnictwa i obszarów wiejskich przez podnoszenie poziomu wiedzy w tym zakresie. 3) Upowszechnianie wiedzy dotyczącej zarządzania projektami z zakresu rozwoju obszarów wiejskich. 4) Upowszechnianie wiedzy w zakresie planowania rozwoju lokalnego z uwzględnieniem potencjału ekonomicznego, społecznego i środowiskowego danego obszaru. </t>
  </si>
  <si>
    <t xml:space="preserve">Działacze NGO z terenu Gminy Pokój i powiatu namysłowskiego, rad sołeckich, aktywni i zainteresowani działalnością na rzecz rozwoju obszarów wiejskich osób mieszkańcy </t>
  </si>
  <si>
    <t>Gmina Pokój</t>
  </si>
  <si>
    <t>ul. Sienkiewicza 8, 46-034 Pokój</t>
  </si>
  <si>
    <t>Dziedzictwo Kulinarne - promujmy żywność wysokiej jakości</t>
  </si>
  <si>
    <t>CEL: Promocja żywności wysokiej jakości, wytwarzania produktów regionalnych oraz idei skracania łańcucha dostaw poprzez wytwarzanie końcowych produktów z produktów pochodzących od lokalnych dostawców (rolników, producentów) oraz sieciowanie zrzeszonych członków. PRZEDMIOT: Wykonanie 6 filmów, w ramach których zaprezentowane zostaną produkty (wyroby) wytarzane przez członków sieci Dziedzictwo Kulinarne Opolskie, co przyczyni się do promocji żywności wysokiej jakości. TEMAT: 1) Upowszechnianie wiedzy w zakresie systemów jakości żywności.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</si>
  <si>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t>Mieszkańcy obszarów wiejskich, a także potencjalni turyści którzy odwiedzą Opolszczyznę, producenci rolni, przedsiębiorcy prowadzący dostawy bezpośrednie, sprzedaż bezpośrednią, działalność marginalną, lokalną i ograniczoną, rolnicy prowadzący handel detaliczny,  gospodarstwa agroturystyczne oraz oferujący produkty tradycyjne, członkowie sieci Dziedzictwo Kulinarne Opolskie, Zespół ds. Dziedzictwa Kulinarnego, przedsiębiorcy lokalni</t>
  </si>
  <si>
    <t>Fundacja Ludzie, Środowisko, Ekologia</t>
  </si>
  <si>
    <t>ul. Północna 2,                     45-805 Opole</t>
  </si>
  <si>
    <t>Jubileuszowy X Stobrawski Festiwal Piosenki Turystycznej pn. "Z piosenką na Stobrawskim Zielonym Szlaku"</t>
  </si>
  <si>
    <t>CEL: Promocja turystyczna walorów kulturowych, historycznych i przyrodniczych obszaru województwa opolskiego poprzez organizację jubileuszowego X Stobrawskiego Festiwalu Piosenki Turystycznej pn. „Z piosenką na Stobrawskim Zielonym Szlaku”. PRZEDMIOT: organizacja festiwalu jako efektywnego narzędzia, które same w sobie stało się produktem turystycznym promującym najcenniejsze walory obszaru LGD. TEMAT: Promocja jakości życia na wsi lub promocja wsi jako miejsca do życia i rozwoju zawodowego</t>
  </si>
  <si>
    <t xml:space="preserve">Uczestnicy konkursu (dzieci, młodzież, osoby starsze oraz osoby niepełnosprawne) wraz z opiekunami, którzy zgłoszą się poprzez formularz zgłoszeniowy oraz zaproszeni goście w tym przedstawiciele samorządu terytorialnego, którzy są mieszkańcami województwa opolskiego. </t>
  </si>
  <si>
    <t>Stowarzyszenie Lokalna Grupa Działania Stobrawski Zielony Szlak</t>
  </si>
  <si>
    <t xml:space="preserve">Spotkanie podnoszące wiedzę na temat nowoczesnych technologii wykorzystywanych przy hodowli bydła i w produkcji mleka w wybranym gospodarstwie rolnym </t>
  </si>
  <si>
    <t>CEL: Aktywizacja mieszkańców wsi na rzecz podejmowania inicjatyw w zakresie rozwoju obszarów wiejskich, w tym innowacji na obszarach wiejskich. PRZEDMIOT: organizacja spotkania na terenie gospodarstwa rolnego. TEMAT: 1) Upowszechnianie wiedzy w zakresie optymalizacji wykorzystywania przez mieszkańców obszarów wiejskich zasobów środowiska naturalnego. 2) Promocja jakości życia na wsi lub promocja wsi jako miejsca do życia i rozwoju zawodowego.</t>
  </si>
  <si>
    <t>Mieszkańcy województwa opolskiego</t>
  </si>
  <si>
    <t>Gmina Lewin Brzeski</t>
  </si>
  <si>
    <t>Rynek 1, 49-340 Lewin Brzeski</t>
  </si>
  <si>
    <t>Promocja i upowszechnianie walorów terenów wiejskich Gminy Prudnik</t>
  </si>
  <si>
    <t>CEL: Promowanie jakości życia na wsi, jej zrównoważonego rozwoju, pokazanie wsi jako idealnego miejsca do życia i rozwoju zawodowego, o wysokiej jakości życia, z dużym potencjałem kulturowym, społecznym i gospodarczym. PRZEDMIOT: opracowanie i wydanie folderu prezentującego wszystkie sołectwa Gminy Prudnik.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t>
  </si>
  <si>
    <t>Mieszkańcy województwa opolskiego - mieszkańcy obszarów wiejskich,  turyści, osoby przyjezdne odwiedzające swoich bliskich na obszarze  Gminy Prudnik, przedsiębiorcy z i poza terenu Gminy Prudnik, osoby uczestniczące w różnych imprezach okolicznościowych, targach, festynach, wystawach</t>
  </si>
  <si>
    <t>Gmina Prudnik</t>
  </si>
  <si>
    <t>ul. Kościuszki 3,               48-200 Prudnik</t>
  </si>
  <si>
    <t>Warsztaty rękodzielnicze</t>
  </si>
  <si>
    <t xml:space="preserve">Celem operacji jest promowanie zachowanego dziedzictwa kulturowego, co zapewni wyeksponowanie wartości opolskiej kultury tj. folkloru, zwyczajów i tradycji wśród mieszkańców regionu, w tym najmłodszego pokolenia. Planuje się realizację warsztatów rękodzielniczych w ramach targów promujących efekty wdrażania funduszy unijnych. Warsztaty będą miały charakter otwarty. Warsztaty zapewnią realizacje tematu: promocja jakości życia na wsi lub promocja wsi jako miejsca do życia i irozwoju zawodowego. </t>
  </si>
  <si>
    <t>Mieszkańcy województwa opolskiego ze szczególnym uwzględnieniem najmłodszych mieszkańców regionu</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</si>
  <si>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</si>
  <si>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</si>
  <si>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</si>
  <si>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szt 1</t>
  </si>
  <si>
    <t>Ogół społeczeństwa, wytwórcy oraz podmioty zainteresowane produktem ekologicznym i tradycyjnym.</t>
  </si>
  <si>
    <t xml:space="preserve"> II - IV kwartał</t>
  </si>
  <si>
    <t>Urząd Marszałkowski Województwa Podkarpackiego</t>
  </si>
  <si>
    <t>Al.Łukasza Cieplińskiego 4,              35-010 Rzeszów</t>
  </si>
  <si>
    <t>XIII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</si>
  <si>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</si>
  <si>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</si>
  <si>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</si>
  <si>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III/IV kwartał</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</si>
  <si>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</si>
  <si>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</si>
  <si>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1. Wyjazd studyjny          2. Liczba uczestników</t>
  </si>
  <si>
    <t>1. 1 szt.           2. 21 osób</t>
  </si>
  <si>
    <t>Grupę docelową stanowią liderzy LGD "Dorzecze Mleczki", w skład której wchodzą przedstawiciele trzech sektorów: publicznego, gospodarczego i społecznego.</t>
  </si>
  <si>
    <t>Stowarzyszenie Lokalna Grupa Działania "Dorzecze Mleczki"</t>
  </si>
  <si>
    <t>37-200 Przeworsk, ul. Kilińskiego 25</t>
  </si>
  <si>
    <t>Wyjazd studyjny rolników na XX Międzynarodową Wystawę Rolniczą AGRO SHOW 2018</t>
  </si>
  <si>
    <t>Celem operacji jest możliwość zapoznania się z kompletną ofertą środków produkcji i  usług, porównanie parku maszynowego do produkcji rolnej jakim dysponują rolnicy 
z Podkarpacia z najnowocześniejszymi rozwiązaniami prezentowanymi na wystawie. Bezpośredni kontakt z rolnikami z innych regionów Polski a także z Europy pozwoli na wymianę poglądów, doświadczeń i nawiązanie nowych kontaktów oraz współpracy. Spotkanie z rolnikami zrzeszonymi w prężnie prosperującej grupie producenckiej 
z  Wielkopolski pozwoli na porównanie warunków produkcyjnych, wymianę doświadczeń i wiedzy między rolnikami Wielkopolski i Podkarpacia. Celem operacji jest poprzez nabywanie nowej wiedzy i doświadczeń, zwiększenie zainteresowania stron we wdrażaniu nowych inicjatyw, zachowanie zasobów środowiska naturalnego, poprzez użytkowanie nowoczesnych maszyn, urządzeń i środków ochrony roślin, rozwój przedsiębiorczości a co za tym idzie nowe miejsca pracy. Możliwość zatrudnienia wpływa zaś na wybór wsi jako dobrego miejsca do zamieszkania. Duża ilość gospodarstw rolnych z kolei sprzyja rozwojowi przetwórstwa i magazynowania płodów rolnych, a także może być motorem do zrzeszania się rolników w grupy producenckie i tworzenie sieci współpracy partnerskiej. Rozwój rolnictwa gwarantuje wzrost potencjału ekonomicznego , społecznego i środowiskowego w regionie.   Cele szczegółowe operacji: 1. zapoznanie się z najnowocześniejszymi i najbardziej zaawansowanymi technologicznie maszynami i urządzeniami rolniczymi, które są prezentowane na stoiskach, na pasie startowym lotniska, jak też w ringu podczas pracy, co pozwala zobaczyć jak maszyny sprawdzają się praktycznie w polu 2. spotkania z przedstawicielami wszystkich liczących się instytucji oraz agencji związanych z branżą rolniczą  3. zapoznanie się z kompleksową ofertą środków produkcji i usług dla rolnictwa,  4. bezpośrednie rozmowy z producentami i dealerami maszyn rolniczych 5. uczestnictwo w debatach rolniczych
6. rozmowy, wymiana poglądów i doświadczeń z rolnikami z innych rejonów Polski i Europy 7. zapoznanie się z funkcjonowaniem grup producenckich na przykładzie grupy producentów warzyw „CHROBRY” Kłecko z Wielkopolski. Tematy operacji: Temat 5: Upowszechnianie wiedzy w zakresie optymalizacji wykorzystywania przez mieszkańców obszarów wiejskich zasobów środowiska naturalnego;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</si>
  <si>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1. Wyjazd studyjny </t>
  </si>
  <si>
    <t>1 wskaźnik</t>
  </si>
  <si>
    <t>Grupa docelowa stanowi 90 osób. W grupie tej zakładany udział 86 podkarpackich rolników wskazanych osobowo przez Przewodniczących Rad Powiatowych Podkarpackiej Izby Rolniczej z 21 powiatów województwa podkarpackiego oraz 4 osoby obsługujące wyjazd pracowników Podkarpackiej Izby Rolnicze</t>
  </si>
  <si>
    <t>Podkarpacka Izba Rolnicza</t>
  </si>
  <si>
    <t>36- 001 Trzebownisko 615 A</t>
  </si>
  <si>
    <t>Organizacja XX Regionalnej Wystawy Zwierząt Hodowlanych i Dni Otwartych Drzwi PODR Boguchwała</t>
  </si>
  <si>
    <t>Celem operacji jest umożliwienie podkarpackim rolnikom i hodowcom zaprezentowania swojego dorobku hodowlanego oraz przekazania sobie nawzajem wiedzy w zakresie technik i technologii w produkcji rolniczej i zwierzęcej. Ponadto realizowana operacja upożliwia prezentację osiągnięć rolników oraz nawiązywanie kontaktów handlowych, a także daje możliwość do zapoznania innowacyjnych roziwązań z zakresu techniki, środków do produkcji oraz w zakresie wsparcia insytucjonalego i finansowego. Celem szczególowym operacji jest zaprezentowanie kolekcji poletek doświadczalnych obejmujace nowe odmiany i systemy uprawy, prezentacja pracowni odnawialnych źródeł energii oraz promocja przedsiębiorczości prowadzonej na obszarach wiejskich z wykorzystaniem lokalnych zasobów oraz promocja dziedzictwa kulturowaego regionu.</t>
  </si>
  <si>
    <t>1. Impreza plenerowa.                                        2. Prasa.                                                                  3. Spot w radiu i telewizji. 4. Konkurs. 5. Inne (reklama na pojazdach komunikacji publicznej, prezentacja zwierząt kóre zdobyły czepmiony i wiceczempiony, wyróżnienia dla osób i firm zaangażowanych we wdrażanie postępu biologicznego na Podkarpaciu)</t>
  </si>
  <si>
    <t>1. Liczba imprez plenerowych.                   2. Szacowana liczba uczestników.                    3. Liczba artykułów          4. Liczba audycji/ spotów.                            5. Łączna liczba osób oglądających programy tv i słuchaczy radiowych.6. 1 konkurs. 7. Liczba plakatów reklamowanych. 8. Liczba czempionatów i wiceczempionatów. 9. Liczba wyróżnionych za wdrażanie postępu.</t>
  </si>
  <si>
    <t>1. 1 szt.         2. 20000 zwiedzających, 50 wystawców, 10 KGW.            3. 1 szt.         4. 102 spoty. 5. 73,91 % słuchaczy i 30000 ogladających. 6. 14 uczest. 7. 40 szt. plakatów. 8. 40 szt. zwierząt. 9. 10 osób.</t>
  </si>
  <si>
    <t>Grupę docelową stanowią rolnicy i mieszkańcy obszarów wiejskich i miejskich, tj: hodowcy zwierząt, rolnicy zajmujący się uprawą roślin, konsumenci produktów spozywczych</t>
  </si>
  <si>
    <t>Podkarpacki Ośrodek Doradztwa Rolniczego w Boguchwale</t>
  </si>
  <si>
    <t>36-040 Boguchwała, ul. Suszyckich 9</t>
  </si>
  <si>
    <t>Organizacja XIII Jesiennej Giełdy Ogrodniczej i Podkarpackiego Święta Winobrania Boguchwała 2018</t>
  </si>
  <si>
    <t xml:space="preserve">Celem operacji jest zapoznanie konsumentów z walorami produktów spożywczych wysokiej jakości oraz promocja produktów wytworzonych w systemach: ekologicznym, w oparciu o integrowaną produkcję, pochodzące z Podkarpacia produkty posiadające oznaczenie Chronionej Nazwy Pochodzenia oraz wytowrzone w oparciu o tradycyjne receptury w tym wpisane na listę produktów tradycyjnych. Celem szczegółowym operacji jest: promocja owoców i warzyw, kwiatów i nasion, a także Podkarpackiego Miodu Spadziowego i Fasoli Wrzawskiej, posiadających oznaczenie ChNP. </t>
  </si>
  <si>
    <t>1. Impreza plenerowa.                                        2. Prasa.                                                                  3. Spot w radiu i telewizji. 4. Inne (reklama na pojazdach komunikacji publicznej, pokaz tłoczenia soków, promocja produktów posiadających ChNP Fasola wrzawska i Podkarpacki miód spadziowy)</t>
  </si>
  <si>
    <t>1. Liczba imprez plenerowych.                   2. Szacowana liczba uczestników.                    3. Liczba artykułów          4. Liczba audycji/ spotów.                            5. Łączna liczba osób oglądających programy tv i słuchaczy radiowych. 6. Liczba plakatów reklamowanych. 7. 100 ml soku.  8. 10 gram miodu. 9. 250 ml fasolki</t>
  </si>
  <si>
    <t>1. 1 szt.         2. 10000 osób.            3. 1 szt.         4. 102 spoty. 5. 73,91 % słuchaczy i 30000 ogladających. 6. 40 szt. plakatów. 7. 8 000 porcji soku. 8. 5 000 porcji. 9. 900 porcji.</t>
  </si>
  <si>
    <t>Grupę docelową stanowią rolnicy i mieszkańcy obszarów wiejskich i miejskich, tj: producenci materiału szkółkarskiego, kwiatów, cebul i nasion oraz producenci owoców i warzyw, producenci win oraz sprzętu winiarskiego, konsumenci produktów rolno-spożywczych.</t>
  </si>
  <si>
    <t>Gminne Świeto Chleba w Parku Buczyna w Górze Ropczyckiej</t>
  </si>
  <si>
    <t>Celem operacji jest aktywizacja lokalnej społeczności prowadząca do podejmowania inicjatyw służących wielokierunkowemu rozwojowi miejscowości Góra Ropczycka. 
Cele szczegółowe operacji: Cele szczegółowe operacji: - ukazanie sposobów wykorzystania zasobów środowiska naturalnego występujących na wsi, aktywizacja lokalnej społeczności w sferze aktywności na rynku pracy, - przybliżenie 100 młodym ludziom do 35 roku życia możliwości podejmowania działalności gospodarczej oraz pozyskania nowych źródeł dochodów, co może wpłynąć na ograniczenie ubóstwa, - integracja mieszkańców w różnym wieku, od najmłodszych po najstarszych i o różnym statusie społecznym aby ograniczyć wykluczenie społeczne i promować aktywne uczestnictwo w życiu społecznym i zawodowym, - promocja parku i Góry Ropczyckiej jako atrakcyjnego  miejsca do życia poprzez dystrybucję folderów promocyjnych Temat 5: Upowszechnianie wiedzy w zakresie optymalizacji wykorzystywania przez mieszkańców obszarów wiejskich zasobów środowiska naturalnego.</t>
  </si>
  <si>
    <t>1. Targi/ impreza plenerowa/ wystawa, 2. warsztaty</t>
  </si>
  <si>
    <t>1. liczba imprez plenerowych; 2. liczba warsztatów, 3 liczba uczesztników warsztatów</t>
  </si>
  <si>
    <t>1. 1 szt.; 2. 1 warsztaty, 3. 58 osób</t>
  </si>
  <si>
    <t xml:space="preserve">Święto chleba w Parku Buczyna w Górze Ropczyckiej skierowane jest do wszystkich mieszkańców województwa, w szczególności zaś do zmarginalizowanych i wykluczonych społęcznie mieszkańców rwgionu.
</t>
  </si>
  <si>
    <t>Gmina Sędziszów Małopolski</t>
  </si>
  <si>
    <t>39- 120 Sędziszów Małopolski, ul. Rynek 1</t>
  </si>
  <si>
    <t>Dni Błażowej 2018</t>
  </si>
  <si>
    <t xml:space="preserve">Cel operacji: Zwiększenie aktywności mieszkańców terenów wiejskich gminy Błażowa na rzecz podejmowania inicjatyw służących zapobieganiu wykluczeniu społecznemu, a także poprawa ich pozycji na rynku pracy i pomoc w samozatrudnieniu.  Cel szczegółowy: Udzielanie porad przez wykwalifikowanych ekspertów instytucji okołorlniczych- pracowników  KRUS, PUP, RARR oddelegowanych tego dnia do pracy, a także lokalnych twórców ludowych i przedsiębiorców, którzy zaprezentują swój dorobek podczas imprezy przyczyni się do:
- rozpropagowania możliwości i pokazania kierunków pozyskiwania dodatkowego źródła dochodów wśród młodzieży zamieszkującej tereny wiejskie, połączone z promocją kultury i tradycji;
- upowszechniania dobrych praktyk w obszarze aktywizacji seniorów na wsiach;
- wskazanie możliwości dotyczących aktywizacji osób niepełnosprawnych z obszarów wiejskich. Temat: Promocja jakości życia na wsi lub promocja wsi jako miejsca do życia i rozwoju zawodowego.
</t>
  </si>
  <si>
    <t>Tabela IV - Targi/ impreza plenerowa/ wystawa</t>
  </si>
  <si>
    <t xml:space="preserve"> Liczba targów / imprez plenerowych / wystaw </t>
  </si>
  <si>
    <t xml:space="preserve">1 sztuka </t>
  </si>
  <si>
    <t>Podstawową grupą docelową operacji są mieszkańcy z terenów wiejskich w Gminie Błażowa (szacuje się uczestnictwo 3500 osób, m.in. młodzież, seniorzy, osoby niepełnosprawne, z czego co najmniej połowa grupy docelowej operacji to osoby do 35 roku życia) oraz twórcy ludowi i przedsiębiorcy. Pośrednimi uczestnikami będą mieszkańcy miasta, turyści, osoby związane z instytucjami wspomagającymi wieś.</t>
  </si>
  <si>
    <t xml:space="preserve"> II,III,IV</t>
  </si>
  <si>
    <t>Gmina Błażowa</t>
  </si>
  <si>
    <t xml:space="preserve">ul. Plac Jana Pawła II, 36-030 Błażowa </t>
  </si>
  <si>
    <t>Partnerstwo dla Rozwoju Obszarów Wiejskich Ekonomika- Nauka- Tradycja „PROWENT” Lokalna Grupa Działania</t>
  </si>
  <si>
    <t xml:space="preserve">Cel operacji:
Włączenie mieszkańców obszaru lgd PROWENT do planowania i wdrażania lokalnych inicjatyw aktywizujących i promujących rozwój przedsiębiorczości opartej na lokalnych zasobach w obszarze turystyki wiejskiej i agroturystyki. Celem szczegółowym projektu jest: 1. przeszkolenie 40 osób w zakresie dobrych praktyk związanych z przedsiębiorczością na obszarach wiejskich, 2. zaprezentowanie co najmniej trzech markowych produktów funkcjonujących i przynoszących realne zyski na obszarze małopolski, 3. przekazanie 40 kompletów materiałów szkoleniowych dla uczestników wyjazdu, 4. poszerzenie wiedzy i kwalifikacji 40 osób z dziedziny budowania markowego produktu turystyki wiejskiej i jego promocji. Temat operacji : Wspieranie rozwoju przedsiębiorczości na obszarach wiejskich przez podnoszenie poziomu wiedzy i umiejętności w obszarach innych niż wskazane w pkt. 4.7
</t>
  </si>
  <si>
    <t xml:space="preserve">Tabela II - Wyjazd studyjny </t>
  </si>
  <si>
    <t xml:space="preserve">1.Liczba wyjazdów studyjnych 2. Liczba uczestników </t>
  </si>
  <si>
    <t xml:space="preserve">1. 1 - wyjazd  2.- 40 osób  </t>
  </si>
  <si>
    <t xml:space="preserve">Operacja kierowana jest do 40 osób z terenu podkarpacia i obszaru LGD „PROWENT”.  Wybrana grupa docelowa charakteryzuje się: miejsce zamieszkania to: obszar wiejski, województwo podkarpackie i teren LGD,  możliwość zaangażowania się i chęć aktywnego udziału w przedsięwzięciu, chęć zaangażowania się w rozwój przedsiębiorczych inicjatyw w obszarze turystyki wiejskiej i agroturystyki,  przynajmniej 40% uczestników to osoby w szczególności starsze, młodzież, niepełnosprawni i inne osoby wykluczone społecznie,  osoby, które posiadają zasoby i możliwości do otworzenia i prowadzenia działalności gospodarczej w obszarze turystyki wiejskiej i agroturystyki,
 osoby działające w organizacjach pozarządowych, które w swoich celach statutowych posiadają zapisy o rozwoju obszarów wiejskich, rozwoju przedsiębiorczości, o spieraniu włączenia społecznego i aktywizacji  inne osoby planujące inwestycje i działania zmierzające w kierunku tworzenia miejsc pracy na obszarze wiejskim, lub osoby już działające w obszarze turystyki, agroturystyki a zamierzające rozwinąć swoją działalność.    </t>
  </si>
  <si>
    <t xml:space="preserve"> II, III </t>
  </si>
  <si>
    <t>11 773 00</t>
  </si>
  <si>
    <t xml:space="preserve">ul. Sienkiewicza 1, 39-300 Mielec </t>
  </si>
  <si>
    <t>Wyjazd studyjny jako wspieranie rozwoju przedsiębiorczości poprzez poznanie dobrych praktyk małopolskiej wsi</t>
  </si>
  <si>
    <t>Z internetem w trzeci wiek - szkolenia praktycznego korzystania z komputera i internetu dla osób starszych</t>
  </si>
  <si>
    <t>Celem operacji jest podniesienie kompetencji osób starszych w zakresie obsługi  sprzętu informatycznego oraz bezpiecznego korzystania z cyberprzestrzeni, co przyczyni się do przeciwdziałania wykluczeniu społecznemu i cyfrowemu osób starszych. Zajęcia te pozwolą nabyć umiejętności niezbędne w posługiwaniu się komputerem i internetem. Tematem operacji jest wspieranie rozwoju społeczeństwa cyfrowego na obszarach wiejskich poprzez podnoszenie poziomu wiedzy w  tym zakresie.</t>
  </si>
  <si>
    <t>1. Liczba szkoleń.            2. Liczba uczestników.</t>
  </si>
  <si>
    <t>1. 1 szt.           2. 20 osób</t>
  </si>
  <si>
    <t>Grupę docelową stanowią osoby z województwa podkarpackiego, które mają ukończony 50 rok życia, pracujące lub zamieszkujące w woj. podkarpackim w gm. Świlcza. Wybrana grupa docelowa charakteryzuje się brakiem podsawowych umiejętności z obsługi komputera.</t>
  </si>
  <si>
    <t>Gmina Świlcza</t>
  </si>
  <si>
    <t>36-072 Świlcza 168</t>
  </si>
  <si>
    <t>Organizacja konkursu Najlepsze gospodarstwo ekologiczne w województwie podkarpackim w 2018 r. w kategorii: ekologia środowisko i ekologiczne gospodarstwo towarowe.</t>
  </si>
  <si>
    <t xml:space="preserve">Celem operacji jest identyfikacja i szerzenie dobrych praktyk w zakresie rolnictwa ekologicznego, wdrażanie takich rozwiązań w gospodarstwach rolnych oraz rozpowszechnianie wiedzy z zakresie rolnictwa ekologicznego. Cele szczegółowe operacji: wyłonienie najlepszych gospodarstw w województwie podkarpackim w 2018 r., upowszechnianie dobrych praktyk i wiedzy w zakresie rolnictwa ekologicznego poprzez publikację "Rolnictwo ekologiczne szansą dla rolnika i środowiska". </t>
  </si>
  <si>
    <t>1. Publikacja.                                                             2. Konkurs</t>
  </si>
  <si>
    <t xml:space="preserve">1. Liczba tytułów publikacji.                       2. Liczba konkursów.      </t>
  </si>
  <si>
    <t xml:space="preserve">1. 300 szt.     2. 1 szt.         </t>
  </si>
  <si>
    <t>1. Doradcy  z województwa podkarpackiego, którzy będą inicjować taką działalność oraz rolnicy zainteresowani tematyką produkcji ekologicznej, zarówno już prowadzący gospodarstwa ekologiczne jaki i ci, którzy w przyszłości mogą stać się podmiotami prowadzącymi tego typu działalność.                                               2. Producenci z województwa podkarpackiego prowadzący gospodarstwo ekologiczne i posiadający certyfikat gospodarstwa ekologicznego, wydany przez upoważnioną jednostkę certyfikującą.</t>
  </si>
  <si>
    <t xml:space="preserve">"Śladami dawanych smaków powiatu przeworskiego - tradycja kulinaria w zgodzi z darami ziemi" </t>
  </si>
  <si>
    <t xml:space="preserve">Cel operacji: Zachowanie i wypromowanie dziedzictwa kulinarnego wsi powiatu przeworskiego poprzez wyeksponowanie różnorodności lokalnych tradycji kulinarnych i obrzędów z nimi związanych sprzyjających poprawie jakości życia mieszkańców wsi dzięki działaniom ukierunkowanym na integracje międzypokoleniową. Celeszczegółowe operacji: Zakładane cele szczegółowe:
• Eksponowanie wartości dziedzictwa kulinarnego powiatu przeworskiego poprzez wydanie publikacji będącej wizytówką powiatu, służącą promocji produktu lokalnego oraz wzrostowi rozpoznawalności regionalnej kuchni i potraw.
• Promocja regionalnej kuchni i obrzędów z nią związanych jako czynnika sprzyjającego tworzeniu nowego wizerunku lokalnej tradycji kulinarnej dający możliwość poprawy jakości życia mieszkańców i rozwoju wsi.
• Promowanie dziedzictwa lokalnej kuchni poprzez realizację działań służących integracji międzypokoleniowej i nabyciu praktycznych umiejętności przyrządzania zanikających potraw charakterystycznych dla obszaru przeworskiego. Temat : Promocja jakości życia na wsi lub promocja wsi jako miejsca do życia i rozwoju zawodowego
</t>
  </si>
  <si>
    <t xml:space="preserve">Tabela VI - Publikacja/ materiał drukowany </t>
  </si>
  <si>
    <t>Liczba  publikacji / materiałów drukowanych</t>
  </si>
  <si>
    <t xml:space="preserve">1000  - egzemplarzy </t>
  </si>
  <si>
    <t xml:space="preserve">Mieszkańcy powiatu przeworskiego i regionu do 35 roku życia, zainteresowani kulturą, obrzędami i dziedzictwem kulinarnym przeworszczyzny- ok. 500 osób,  
- w tym młodzież pełnoletnia (18- 20 lat) ucząca się w 3 szkołach średnich zawodowych o kierunkach technik żywienia i usług gastronomicznych:  Zespół Szkół im Wincentego Witosa w Zarzeczu (Partner projektu);  Zespół Szkół Zawodowych im. Jana Sobieskiego w Przeworsku (Partner projektu) oraz Zespół Szkół  w Kańczudze (Partner Projektu ok. 70 osób), które uczestniczyć będą w warsztatach poświęconych tematyce tradycji kulinarnych obszarów na których młodzież zamieszkuje.Mieszkańcy powiatu przeworskiego i regionu po 35 roku życia zainteresowani kulturą, obrzędami i dziedzictwem kulinarnym przeworszczyzny- ok. 500 osób, 
-w tym Członkinie Kół Gospodyń Wiejskich z terenu Powiatu Przeworskiego oraz Stowarzyszenia Aktywnych Kobiet z gminy Zarzecze i Stowarzyszenie Kobiet Gminy Gać (36-90 lat).  </t>
  </si>
  <si>
    <t xml:space="preserve"> I, II, III,IV </t>
  </si>
  <si>
    <t xml:space="preserve">Powiat Przeworsk </t>
  </si>
  <si>
    <t xml:space="preserve">ul. Jagielllońska 10, 37-200 Przeworsk </t>
  </si>
  <si>
    <t>Na kulinarnym szlaku - promocja wielokulturowych smaków gminy Zagórz</t>
  </si>
  <si>
    <t>Celem operacji jest zaprezentowanie szerokiemu gronu odbiorców bogactwa zanikających elementów dziedzictwa kulinarnego w postaci tradycyjnej kuchni regionalnej opartej na recepturach pochodzących z wielokulturowego obszaru Gminy Zagórz oraz przekazanie i utworzenie tego dziedzictwa  kulinarnego wśród młodego pokolenia. Cele szczegółowe operacji: aktywizacja mieszkańców wsi w zakresie podejmowania inicjatyw na rzecz rozwoju obszarów wiejskich poprzez organizację i uczestnictwo w wydarzeniu promującym dawne, tradycyjne smaki zagóskiego regionu, promowanie loklalnego dziedzictwa kulturowego i producentów lokalnych, a także wykorzystanie dziedzictwa kulturowego Zagórza w rozwoju oferty turystycznej. Tematem operacji jest promocja jakości życia na lub promocja wsi jako miejsca do życia i rozwoju zawodowego.</t>
  </si>
  <si>
    <t>1. Impreza plenerowa.                                        2. Stoisko wystawiennicze.                                 3. Konkurs.</t>
  </si>
  <si>
    <t>1. Liczba imprez plenerowych. 2. Liczba uczestników.          3.Liczba stoisk wystawienniczych.         4. Szacowana liczba odwiedzających.             5. Liczba konkursów.      6. Liczba uczestników konkursu.</t>
  </si>
  <si>
    <t>1. 1 szt.         2. 4000 osób.          3. 1 szt.         4. 550 osób. 5. 1 szt.          6. 10 osób.</t>
  </si>
  <si>
    <t>Grupę docelow a stanowi ogół społeczenstwa, mieszkańcy terenów wiejskich, turyści, podmioty wytwarzające żywność tradycyjną oraz gospodarstwa agroturystyczne.</t>
  </si>
  <si>
    <t>Gmina Zagórz</t>
  </si>
  <si>
    <t>38-540 Zagórz, ul. 3 Maja 2</t>
  </si>
  <si>
    <t>„Starych potraw smak i urok – Wojewódzkie Spotkanie Kapel Ludowych”</t>
  </si>
  <si>
    <t xml:space="preserve"> Celem operacji  „Starych Potraw Smak i Urok – Wojewódzkie Spotkanie Kapel Ludowych” jest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Cele szczegółowe: Na realizację wymienionej operacji składa się przeprowadzenie podczas imprezy plenerowej 2 konkursów:  
- konkursu kulinarnego na Najlepszy Produkt Podkarpacki „Potrawa Roku” 
  i prezentację potraw na stoiskach
- konkursu kapel pn. „Wojewódzkie Spotkanie kapel Ludowych”. Temat operacji: Promocja jakości życia na wsi lub promocja wsi jako miejsca do życia i rozwoju zawodowego.</t>
  </si>
  <si>
    <t>Tabela IV - Targi/ impreza plenerowa/ wystawa, Tabela X – Konkurs/olimpiada</t>
  </si>
  <si>
    <t xml:space="preserve">1.Liczba konkursów/olimpiad , 2. Liczba konkursów/olimpiad </t>
  </si>
  <si>
    <t xml:space="preserve">1.  1 sztuka  2.-  1 sztuka </t>
  </si>
  <si>
    <t xml:space="preserve">       Grupę docelową operacji stanowią wszystkie zainteresowane podmioty:  osoby starsze, niepełnosprawne i zmarginalizowane, wyłączone społecznie i samotne,  stowarzyszenia, grupy nieformalne (koła gospodyń wiejskich), twórcy i artyści ludowi oraz działające na Podkarpaciu kapele ludowe. </t>
  </si>
  <si>
    <t xml:space="preserve">Gminny Ośrodek Kultury </t>
  </si>
  <si>
    <t xml:space="preserve">ul. Armi Krajowej 17 a, 36-030 Błażowa </t>
  </si>
  <si>
    <t xml:space="preserve">Organizacja imprezy kulturalnej POWIDLAKI 2018 połączona z promocją produktów lokalnych </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</si>
  <si>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30 zainteresowanych podmiotów we wdrażaniu inicjatyw na rzecz rozwoju obszarów wiejskich poprzez przygotowanie stoisk kulinarnych z produktami lokalnymi, oraz udział w konkursie kulinarnym na najlepszy produkt ze śliwką.
Temat 9: Promocja jakości życia na wsi lub promocja wsi jako miejsca do życia i rozwoju zawodowego.</t>
  </si>
  <si>
    <t>1. Targi/ impreza plenerowa/ wystawa; 2. Stoisko wystawiennicze/ punkt informacyjny na tragach/imprezie plenerowej/ wystawie; 3.Konkurs/olimpiada</t>
  </si>
  <si>
    <t>1 . Liczba targów- 1; 2. stoiska wystawiennicze- 30; 3. Konkursy- 1</t>
  </si>
  <si>
    <t>1. 7 000 uczestników; 2.7 000; 3. ok. 150 osób</t>
  </si>
  <si>
    <t xml:space="preserve">Operacja adresowana jest do dwóch grup odbiorców:
1. Pierwszą grupą docelową są podmioty zajmujące się wytwarzaniem produktów lokalnych z terenu Województwa Podkarpackiego (np. Koła Gospodyń Wiejskich, Stowarzyszenia, grupy nieformalne). Projektem objętych zostanie 30 takich podmiotów, łącznie około 150 osób.  Podmioty te wezmą udział w promocji produktów lokalnych podczas POWIDLAKÓW 2018, oraz w konkursie kulinarnym „Najlepszy produkt ze śliwką” również podczas POWIDLAKÓW. 
2. Drugą grupę docelową stanowią mieszkańcy województwa podkarpackiego, którzy odwiedzą POWIDLAKI. Osoby te będą miały możliwość zapoznania się z produktami lokalnymi, wezmą udział w ich degustacji, będą uczestniczyć w wydarzeniach promujących lokalne tradycje i zwyczaje, będą mogli zaobserwować proces smażenia powideł w miedzianym kotle według starej receptury. Szacuje się że POWIDLAKI odwiedzi 5 tysięcy osób. </t>
  </si>
  <si>
    <t>Gminny Ośrodek Kultury w Krzeszowie</t>
  </si>
  <si>
    <t>37- 418 Krzeszów, ul. Rynek 1</t>
  </si>
  <si>
    <t xml:space="preserve">Promocja produktów tradycyjnych Powiatu Niżańskiego  </t>
  </si>
  <si>
    <t>Celem operacji jest zwiększenie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 szczególnie wśród nich trzeba to promować i ich zachęcać do kultywowania tradycji wytwarzania lokalnych tradycyjnych produktów kulinarnych. 
Cele szczegółowe operacji: 
- aktywizacja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 zwiększenie udziału zainteresowanych podmiotów we wdrażaniu inicjatyw na rzecz rozwoju obszarów wiejskich poprzez udział w II Powiatowym Konkursie na Tradycyjny Produkt Kulinarny Powiatu Niżańskiego, 
- przygotowanie  stoiska z lokalnymi tradycyjnymi produktami kulinarnymi.
Temat 9: Promocja jakości życia na wsi lub promocja wsi jako miejsca do życia i rozwoju zawodowego.</t>
  </si>
  <si>
    <t>1. Targi/ impreza plenerowa/ wystawa, 2. Konkurs/olimpiada</t>
  </si>
  <si>
    <t>1. impreza plenerowa- 1, 2. 1 konkurs</t>
  </si>
  <si>
    <t>1. 1120 osób, 2. 120 osób</t>
  </si>
  <si>
    <t xml:space="preserve">Operacja „Promocja produktów tradycyjnych Powiatu Niżańskiego” adresowana jest do dwóch grup docelowych: 
1. Pierwszą grupą docelową są odbiorcy bezpośredni zajmujący się wytwarzaniem lokalnych tradycyjnych produktów kulinarnych z terenu województwa podkarpackiego.  
2. Drugą grupą  mieszkańcy województwa podkarpackiego i okolic, powiatu niżańskiego.  
</t>
  </si>
  <si>
    <t>Powiat Niżański</t>
  </si>
  <si>
    <t>Plac Wolności  2, 37- 400 Nisko</t>
  </si>
  <si>
    <t>„XIX Jarmark Galicyjski – Smaki Roztocza”</t>
  </si>
  <si>
    <t xml:space="preserve"> Cel operacji :Realizowane zadanie zakłada promocję produktów naturalnych, aktywizację społeczną oraz budowanie świadomości w środowisku lokalnym dotyczącej walorówproduktów naturalnych pod nazwą „Dary Lasów”. Propagując zdrową żywność przy wykorzystaniu produktów regionalnych producentów, zakłada się wsparcie rozwoju społeczno – gospodarczego na obszarach wiejskich.  Cele Szczegółowe Operacji : Omawiając temat promocji „Darów Lasów” z terenu Roztocza, należałoby zwrócić szczególną uwagę na atuty położenia Gminy Narol. To Roztoczański Obszar Chronionego Krajobrazu, który jest otuliną dla Południoworoztoczańskiego Parku Krajobrazowego i Parku Krajobrazowego Puszczy Solskiej. Dodatkowo występują u nas dwa obszary chronione Natura 2000 pod nazwą Roztocze i Puszcza Solska. Wynika z tego, że łącznie występuje 4 formy ochrony przyrody. Wymienione zostały oczywiście te najważniejsze. Istnieją jeszcze na terenie Gminy Narol rezerwaty przyrody, pomniki przyrody. To wszystko blokuje rozwój inwestycji, przemysłu, które sprzyjałyby zwiększeniu miejsc pracy na tym terenie. Jednakże dla przybywającego do Gminy Narol turysty, jest to bogactwo nieskazitelnej przyrody – flory i fauny, która stanowi atut do spokojnego odpoczynku. Temat operacji 5: Upowszechninie wiedzy w zakresie otymalizacji wykorzystaniea przez mieszkańców obszarów wiejskich zasobów środowiska naturalnego.  </t>
  </si>
  <si>
    <t>Tabela IV - Targi/ impreza plenerowa/ wystawa, Tabela V - Stoisko wystawiennicze/ punkt informacyjny na tragach/imprezie plenerowej/ wystawie, Tabela X – Konkurs/olimpiada, Tabela XII - Inne (podać jakie) pokazy kulinarne</t>
  </si>
  <si>
    <t xml:space="preserve">1. Liczba targów / imprez plenerowych / wystaw  2. Tabela V - Stoisko wystawiennicze/ punkt informacyjny na tragach/imprezie plenerowej/ wystawie   3. Liczba konkursów/olimpiad 4. Liczba pokazów  </t>
  </si>
  <si>
    <t xml:space="preserve">1. 1 sztuka 2. -22 sztuki 3. 1 sztuka 4. 16 sztuk </t>
  </si>
  <si>
    <t xml:space="preserve">Działania skierowane są do osób zainteresowanych wydarzeniem – mieszkańców podkarpacia, a także: przedstawicieli hoteli, restauracji, Kół Gospodyń Wiejskich,  Kół Łowieckich Uczniowie Zespołu Szkół Gastronomicznych, grupa producentów tworzących Ryneczek wyrobów tradycyjnych, wykwalifikowani kucharze. 
</t>
  </si>
  <si>
    <t xml:space="preserve"> I,II,III,IV </t>
  </si>
  <si>
    <t xml:space="preserve">Gminny Ośrodek Kultury w Narolu </t>
  </si>
  <si>
    <t xml:space="preserve">ul.Warszawska 127, 36-610 Narol </t>
  </si>
  <si>
    <t>Festiwal Dziedzictwa Kresów</t>
  </si>
  <si>
    <t>Cel operacji: Wzrost aktywności lokalnej społeczności wiejskiej na rzecz rozwoju gospodarczego, wykorzystującego tradycyjne zasoby i produkty lokalne. 
Cele szczegółowe operacji: 
Prezentacja dobrych praktyk w zakresie wykorzystania tradycyjnych zasobów i produktów lokalnych Podkarpacia, a szczególnie Ziemi Lubaczowskiej – transfer wiedzy praktycznej.
Temat 7: Wspieranie rozwoju przedsiębiorczości na obszarach wiejskich przez podnoszenie poziomu wiedzy i umiejętności w obszarze małego przetwórstwa lokalnego lub w obszarze rozwoju zielonej gospodarki, w tym tworzenie nowych miejsc pracy.</t>
  </si>
  <si>
    <t>1. impreza plenerowa- 1; 2. konkurs- 1</t>
  </si>
  <si>
    <t>1. 1200 uczestników; 2. 50 uczestników</t>
  </si>
  <si>
    <t xml:space="preserve">Grupę docelową stanowić będą: 
1) rolnicy i producenci żywności , przetwórcy , koła gospodyń wiejskich i stowarzyszenia działające na rzecz promocji tradycyjnych kulinariów kresowych, restauracje i gospodarstwa agroturystyczne, rękodzielnicy i twórcy ludowi
2) mieszkańcy regionu i turyści około 10 000 osób.
. 
</t>
  </si>
  <si>
    <t>Gminny Ośrodek Kultury w Lubaczawie</t>
  </si>
  <si>
    <t>37- 600 Lubaczów, ul. Kard. Wyszyńskiego 25</t>
  </si>
  <si>
    <t>1, 3</t>
  </si>
  <si>
    <t>Potrawy bieszczadzkie dziedzictwem kulturowym Podkarpacia – aktywizacja działań społecznych mieszkańców</t>
  </si>
  <si>
    <t xml:space="preserve">Celem przedsięwzięcia jest promowanie potencjału obszarów wiejskich w procesie produkcji i przetwarzania produktów rolnych.  Cele szczegółowe operacji:
Celem szczegółowym operacji jest zachowanie i propagowanie sposobów przetwarzania produktów rolnych występujących w  regionie.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</si>
  <si>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1. Publikacja/ materiał drukowany </t>
  </si>
  <si>
    <t>1000 sztuk</t>
  </si>
  <si>
    <t xml:space="preserve">Grupę docelową operacji stanowi społeczność lokalna,  mieszkańcy województwa oraz osoby przebywające w Bieszczadach.  </t>
  </si>
  <si>
    <t>Gmina Ustrzyki Dolne</t>
  </si>
  <si>
    <t>38- 700 Ustrzyki Dolne, ul. Mikołaja Kopernika 1</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</si>
  <si>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</si>
  <si>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</si>
  <si>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</si>
  <si>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</si>
  <si>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</si>
  <si>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 xml:space="preserve"> II - IV </t>
  </si>
  <si>
    <t xml:space="preserve">III/IV </t>
  </si>
  <si>
    <t>Dożynki Prezydenckie w Spale</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</si>
  <si>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</si>
  <si>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</si>
  <si>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</si>
  <si>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</si>
  <si>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</si>
  <si>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Liczba spotakań, 2) Liczba uczestników spotkań, 3) Liczba ipmprez plenerowych, 4) Liczba uczestników imprez plenerowych, 5) Liczba Konkursów, 6) Liczba uczestników konkursu, 7) Liczba informacji w internecie, 8) Liczba stron internetowych</t>
  </si>
  <si>
    <t>1) 1 szt. 2) 50 osób, 3) 1 szt. 4) 400 osób, 5) 1 szt. 6) 23 osoby, 7) 1 szt. 8) 1 szt.</t>
  </si>
  <si>
    <t xml:space="preserve">1. Konkurs-mieszkańcy Gminy, 2. Impreza plenerowa - mieszkancy powiatu rzeszowskiego, 3. Publikacja w internecie - mieszkańcy wojewówdztwa Podkarpackiego, 4. Spotkania - rodziny z gminy Krasne min. 50 osób </t>
  </si>
  <si>
    <t>Marzena Szmigiel - Skomra</t>
  </si>
  <si>
    <t xml:space="preserve">Malawa 416, 36-007 Krasne </t>
  </si>
  <si>
    <t xml:space="preserve">"Partnerstwo i dialog w rozwoju współpracy pomiędzy lokalnymi grupami działania" </t>
  </si>
  <si>
    <t>Celem operacji jest zbudowanie platformy współpracy - partnerstwa w obrzarze działań Lokalnych Grup Działania z wykorzystaniem zasobów lokalnych poprzez nawiazanie współpracy międzyterytorialnej pomiędzy partnerami i wypracowanie innowacyjnych instrumentóww poprawiających wdrażanie inicjatyw w zakresie rozwoju obszarów wiejskich. Operacja realizuje temat   nr 1,  8, 11 i 13.</t>
  </si>
  <si>
    <t xml:space="preserve">Wyjazd studyjny </t>
  </si>
  <si>
    <t xml:space="preserve">1) Liczba wyjazdów studyjnch, 2) Liczba uczestników wyjazdu </t>
  </si>
  <si>
    <t>1) 1 szt. 2) 70 osób</t>
  </si>
  <si>
    <t>Grupa docelowa - przedstawiciele 7 LGD należace do sektora publicznego, gospodarczego, NGO</t>
  </si>
  <si>
    <t xml:space="preserve">Lokalna Grupa Działania Nasze Bieszczady </t>
  </si>
  <si>
    <t xml:space="preserve">Ulica 1000-lecia 1, 38-600 Lesko </t>
  </si>
  <si>
    <t>Gospodarstwo Edukacyjne – nowe trendy dywersyfikacji źródeł przychodów rolników na przykładzie Szwajcarii</t>
  </si>
  <si>
    <t>Celem operacji jest zapoznanie się z funkcjonowaniem gospodartw edukacyjnych w Szwajcarii poprzez zoorganizowanie wyjazdu studyjnego dla 20 osób. Operacja realizuje tematy  7, 8, 9 i 11.</t>
  </si>
  <si>
    <t>1) 1 szt. 2) 20 osób</t>
  </si>
  <si>
    <t>Rolnicy, doradcy zajumący się wdrażaniem nowych inicjatyw na terenach wiejskich, przedstawiciele instytucji rolniczych i okołorolniczych z województwa podkarpackiego</t>
  </si>
  <si>
    <t xml:space="preserve">PODR Boguchwała </t>
  </si>
  <si>
    <t xml:space="preserve">ul.Suszyckich 9, 36-040 Boguchwała </t>
  </si>
  <si>
    <t>Wopływ pozyskiwania środków finansowych oraz poszerzenia  współpracy z lokalnymi podmiotami na rozwój organizacji pozarządowych na obszarach wiejskich.</t>
  </si>
  <si>
    <t>Głównym celem projektu jest podniesienie wiedzy i umiejętności, poprzez organizację szkoleń, wśród członków organizacji pozarządowych w aspekcie  pozyskiwania środków finansowych oraz podnoszenie jakości życia na obszarach wiejskich w konteksicie wykorzystania powyższych środków na rzecz społeczności lokalnej. Operacja realizuje tematy: 1, 9, 12 i 13.</t>
  </si>
  <si>
    <t>Szkolenie, wyjazd studyjny, publikacja</t>
  </si>
  <si>
    <t>1) Liczba szkoleń 2) Liczba uczestników szkoleń 3) Liczba wyjazdów studyjnych 4) Liczba uczestników wyjazdów studyjnych</t>
  </si>
  <si>
    <t xml:space="preserve">1) 3 sz. 2) 75 osób, 3) 3 szt. 4) 75 osób </t>
  </si>
  <si>
    <t>Członkowie organizacji pozarządowych działających formalnie i nieformalnie z terenu województwa poddkarpackiego</t>
  </si>
  <si>
    <t>Małopolskie Stpwarzyszenie  Doradztwa Rolniczego</t>
  </si>
  <si>
    <t>ul. Czysta 21, 31-121 Kraków</t>
  </si>
  <si>
    <t>Organizacja XXI Regionalnej Wystawy Zwierząt Hodowlanych i Dni Otwartych Drzwi PODR Boguchwała</t>
  </si>
  <si>
    <t>Celem operacji jest promocja osiągnięć podkarpackich rolników oraz regionalnych producentów żywności, a przez to przedstawienie jakości życia na wsi i możliwości rozwoju zawodowego. Wystawa pozwala na wymianę doświadczeń i zapoznanie zainteresowanych osób z innowacyjnymi metodami hodowli ziwerząt  oraz wdrażanie postępu genetycznego oraz poszerzanie wiedzy w zakresie bioróżnorodności z zachowaniem racjonalności pordukcji zwierzęcej. Ponadto zadaniem operacji jest upowszechnianie  wiedzy o nowych technikach i technologiach w pordukcji rolniczej. Dodatkowo wystawa umożliwi nawiązanie kontaktów pozwalających na rozwój gospodarstwa bądź przetwórstwa oraz jego restrukturyzację a przez to zwiększene uzyskanych dochodów. Operacja realizuje temat: 5, 6, 7 i 9.</t>
  </si>
  <si>
    <t>Wystawa, spot odpowiednio w radiu i telewizji, konkurs</t>
  </si>
  <si>
    <t>1) liczba wystaw, 2) Liczba odwiedzających wystawę, 3) liczba emisje reklamy w TVP, 4) Lczba spotów reklamowych w Polskim Radko Rzeszów, 5) liczba konkursów, 6) liczba uczestników konkusu</t>
  </si>
  <si>
    <t>1) 1 szt. 2) 20000 osób, 3) 7 szt. w TVP, 4) 40 spotów radio, 5) 1 szt. 6) 15 uczestników</t>
  </si>
  <si>
    <t>Hodowcy prezentujący zwierzęta, rolnicy odwiedzający wystawę, zwierdzający wystawę z miast i wsi oraz  uczestnicy konkursu: producenci wyrobów spożyczych wysokiej jakości, zakłady przetwórcze, kgw, stowarzyszenia, podmioty gospodarcze oraz indywidualni producenci</t>
  </si>
  <si>
    <t>Podkarpacki Ośrodek Doradztwa Rolniczego</t>
  </si>
  <si>
    <t>ul. Suszyckich 9, 36-040 Boguchwała</t>
  </si>
  <si>
    <t>Promocja obszarów wiejskich w ramach organizacji targów „AGROBIESZCZADY 2019”</t>
  </si>
  <si>
    <t>Operacja ma służyć promowaniu polskich i regionalnych producentów żywności, wytórców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Ponadto celem opreacji jest popularyzowanie  produktów, potraw i dzieł lokalnych rękodzielników pochodzących z terenu Bieszczadów ze szczególnym uwzględnieniem tradycji myśliwskiej i leśnej. Celem jest również identyfikacja i zgromadzenie wiedzy o oryginalnych i regionalnych potrawach i produktach stanowiących dziedzictwo kulinarne kuchni regionalnej oraz zapoznanie szerszego grona odbiorców z potrawami kuchni myśliwskiej, produktami lokalnych twórców i rękodzielników. Operacja realizuje temat: 8</t>
  </si>
  <si>
    <t>Targi, konkurs</t>
  </si>
  <si>
    <t>1) liczba targów, 2) liczba uczestników  targów, 3)  liczba konkursów, 4) liczba uczestników konkursów</t>
  </si>
  <si>
    <t>1) 1 szt. 2) 10000 os. 3) 3 szt. 4) 166 os.</t>
  </si>
  <si>
    <t>Osoby indywidualne, podmioty, rolnicy, rzemieślnicy, wytwórcy produktu lokalnego, podmioty gospodarcze, turyści oraz uczestnicy konkursu</t>
  </si>
  <si>
    <t>Powiat Leski</t>
  </si>
  <si>
    <t>ul. Rynek 1, 38-600 Lesko</t>
  </si>
  <si>
    <t>Dni Błażowej 2019</t>
  </si>
  <si>
    <t>Zwiększenie aktywności mieszkańców terenów wiejskich gminy Błażowa na rzecz pokejmowania inicjatyw służącyc h zapobieganiu wykluczeiu społecznemu, a także poprawa ich pozycji na rynku pracy i pomoc w samozatrudnieniu oraz aktywizacja społeczności wiejskiej, organizacji pozarządowych, instytucji publicznych oraz przedstawicieli sektora prywatnego do do podejmowania lokalnego dialogu, wspólnych działań z uwzględnieniem potencjału ekonomicznego, społecznego i środowiskowego danego obszaru, które służą wzmocnieniu wiejskiej wspólnoty i poprawie warunków życia na wsi. Operacja realizuje temat:5, 9, 12 i13</t>
  </si>
  <si>
    <t>1) liczba imprez plenerowych, 2) szacowana liczba uczestników</t>
  </si>
  <si>
    <t xml:space="preserve">1) 1 szt. 2) 7500 os. </t>
  </si>
  <si>
    <t>Mieszkańcy gminy, powiatu, goście i turyści, twórcy ludowi, rzemieślnicy oraz KGW</t>
  </si>
  <si>
    <t>Plac Jana Pawła II 1, 36-30 Błazowa</t>
  </si>
  <si>
    <t>Gminne Święto Chleba w Parku Buczyna w Górze Ropczyckiej</t>
  </si>
  <si>
    <t>Celem operacji jest aktywizacja lokalnej społeczności prowadząca do podejmowania inicjatyw służących wielokierunkowemu rozwojowi miejscowości Góra Ropczycka. Operacja realizuje temat: 7 i 9.</t>
  </si>
  <si>
    <t>Warsztaty, impreza plenerowa</t>
  </si>
  <si>
    <t>1) liczba warsztatów, 2) liczba uczestników warsztatów, 3) liczba imprez plenerowych</t>
  </si>
  <si>
    <t>1) 1 szt. 2) 40 os. 3) szacowana liczba uczestników 900 os.</t>
  </si>
  <si>
    <t xml:space="preserve">Mieszkańcy gminy oraz województwa  </t>
  </si>
  <si>
    <t>ul. Rynek 1, 39-120 Sędziszów Małopolski</t>
  </si>
  <si>
    <t>Dni tradycji i kultury Ziemi Brzozowskiej</t>
  </si>
  <si>
    <t>Celem operacji jest zwiększenie aktywności mieszkańców terenów wiejskich gmniny Brzozów, nadanie impulsu do rozwoju obszarów wiejskich, w tym także kreowanie miejsc pracy, a także pobudzanie inicjatyw służących zapobieganiu wykluczeniu społecznemu.Operacja rrealizuje temat: 9.</t>
  </si>
  <si>
    <t>1) Liczba warsztatów, 2) liczba uczestników warsztatów, 3) liczba imprez plenerowych, 4) szacowana liczba uczestników imprezy plenerowej</t>
  </si>
  <si>
    <t>1) 9 szt. 2) 180 os. 3) 1 szt. 4) 2000 os.</t>
  </si>
  <si>
    <t>Mieszkańcy terenów wiejskich gminy Brzozów, twórcy rzemiosła ludowego i folkloru, goście i turyści</t>
  </si>
  <si>
    <t xml:space="preserve"> Gmina Brzozów</t>
  </si>
  <si>
    <t>ul. Armii Krajowej 1, 36-200 Brzozów</t>
  </si>
  <si>
    <t>Akademia Umiejętności – uaktywnienie mieszkańców z terenów Gminy Przecław poprzez ich udział w zajęciach warsztatowych</t>
  </si>
  <si>
    <t>Celem operacji jest aktywizacja mieszkańców wsi na rzecz podejmowania inicjatyw w zakresie rozwoju obszarów wiejskich. Realizacja operacji wpłynie w sposób pośredni na zachęcenie osób młodych i seniorów do aktywności poprzez umożliwienie im rozwijania ich pasji, zainteresowań i umiejętności. Przyczyni się do integracji międzypokoleniowej oraz zapobiegnie wykluczeniu społecznemu  tych dwóch grup społecznych. Operacja realizuje teamat: 9.</t>
  </si>
  <si>
    <t>1) Liczba warsztatów, 2) liczba uczestników warsztatów,</t>
  </si>
  <si>
    <t xml:space="preserve">1) 3 szt. 2) 28 osaób, </t>
  </si>
  <si>
    <t>Seniorzy w tym członkinie KGW z ternu gminy Przecław oraz osoby młoded do 35 roku życia.</t>
  </si>
  <si>
    <t>Dom Kultury w Przecławiu</t>
  </si>
  <si>
    <t>ul. Zielona 52, 39-320 Przecław</t>
  </si>
  <si>
    <t>Wyjazd studyjny ukierunkowany na wspieranie rozwoju gospodarczego wsi i upowszechnienie wiedzy w zakresie optymalizacji wykorzystania zasobów środowiska naturalnego</t>
  </si>
  <si>
    <t>Celem operacj jest włączenie mieszkańców Podkarpacia ze szczególnym uwzgkędnieniem obszaru LGD "PROWENT" do planowania i wdrażania lokalnych inicjatyw aktywizujących i promujących rozwój przedsiębiorczości opartej na lokalnych zasobach środowiska naturalnego. Operacja realizuje temat: 8.</t>
  </si>
  <si>
    <t>1) Liczba wyjazdów, 2) Liczba uczestników wyjazdu</t>
  </si>
  <si>
    <t>1) 1 szt. 2) 40 osób</t>
  </si>
  <si>
    <t>Projekt skierowany jest do grupy osób, w tym animatorów życia społecznego, liderów lokalnych, przedstawicieli organizacji pozarządowych działających na rzecz rozwoju obszarów wiejskich i aktywizacji, gospodarstw agroturystycznych, przedstawicieli obiektów turystyki, a także członków LGD. Przynajmniej 20% uczestników to osoby wykluczone społecznie (w szczególności starsze, młodzież, niepoełnosprawni)</t>
  </si>
  <si>
    <t>Partnerstwo dla Rozwoju Obszarów Wiejskich Ekonomika- Nauka- Tradycja "PROWENT" LGD</t>
  </si>
  <si>
    <t>ul. Sienkiewicza 1, 39-300 Mielec</t>
  </si>
  <si>
    <t>„Rolnictwo i żywność eko – dobry wybór”</t>
  </si>
  <si>
    <t>Celem operacji jest identyfikacja i szerzenie dobrych praktyk w zakresie rolnictwa ekologicznego oraz upowszechnianie wiedzy z zakresu rolnictwa i żywności ekologicznej poprzez: organizację konkursu na najlepsze gospodarstwo ekologiczne w województwie podkarpackim w 2019, opracowanie i dystrybucja 500 szt. publikacji "EKO-dobry wybór" oraz stworzenie stoisk wystawienniczych dla poroducentów ekologicznych podczas Dni Otwartych Drzwi oraz Jesiennej Giełdy Orgrodniczej.</t>
  </si>
  <si>
    <t>Stoisko wystwawiennicze, publikacja, konkurs</t>
  </si>
  <si>
    <t>1) Ilość stoisk wystawienniczych, 2) Ilość osób odwiedzających stoiska, 3) Liczba tytułów publikacji, 4) Ilość nakładu, 5) Ilość konkursów, 6) Ilość uczestników</t>
  </si>
  <si>
    <t>1) 20 szt. 2) 10000 osób, 3) 1 szt. 4) 500 szt. 5) 1 szt. 6) konkurs otwarty</t>
  </si>
  <si>
    <t>1. Rolnicy pragnący zapoznać się z nowościami i trendami w produkcji roślinnej i zwierzęcej, nowymi typami maszyn rolniczych oraz potencjali producenci i konsumenci żywności ekologicznej, doradcy. 2. Producenci z terenu województwa podkarpackiego, posiadający certyfiat gospodarstwa ekologicznego wydany przez upoważnioną jednostkę certfikujacą.</t>
  </si>
  <si>
    <t>"Tradycyjne wesele regionu przeworskiego - obrzędy, zwyczaje, wierzenia i potrawy"</t>
  </si>
  <si>
    <t>Celem operacji jest popularyzacja zjawiska kultury ludowej, jakim było dawne wesele wiejskie . Dzieki publikacji ukazane zostanie bogactwo i specyfika obrzędu wesele w regionie przeworskim. Operacja realizuje temat nr 1, 9 i 11</t>
  </si>
  <si>
    <t xml:space="preserve"> Liczba publikacji</t>
  </si>
  <si>
    <t xml:space="preserve">1000 egz. </t>
  </si>
  <si>
    <t>Mieszkańcy powiatu przeworskiego</t>
  </si>
  <si>
    <t xml:space="preserve">I-IV </t>
  </si>
  <si>
    <t>Powiat Przeworski</t>
  </si>
  <si>
    <t>ul.Jagiellońska 10, 37-200 Przeworsk</t>
  </si>
  <si>
    <t>"Starych potraw smak i urok - Wojewódzki Konkurs Kapel Ludowych</t>
  </si>
  <si>
    <t>Celem operacji "Starych Potraw Smak i Urok - Wojewódzki Konkurs Kapel Ludowych" jest ochrona dziecictwa kulturowego naszego województwa, zwłaszcza jego terenów wiejskich a także krzewienie bogatych tradycji zakorzenionych w kulturze ludowej i obrzędowej mieszkańców Podkarpacia a przede wszystkim aktywizacja mieszkańców wsi. Operacja realizuje temat nr 1, 9 i 11.</t>
  </si>
  <si>
    <t>Impreza plenerowa, Konkurs</t>
  </si>
  <si>
    <t>1) Liczba impresz plenerowych, 2) Liczba uczestników imprezy plenerowej 3) Liczba konkursów, 4) Liczba uczestników konkursów</t>
  </si>
  <si>
    <t xml:space="preserve">1) 1sz. 2) 3000 osób, 3) 2 szt. 4) 35 uczestników konkursów,   </t>
  </si>
  <si>
    <t>Grupę docelową operacji stanowią wszytskie zainteresowane podmioty: przede wszystkim osoby starsze niepełnosprawne i zmarginalizowane, osoby prywatne, stowarzyszenia, grupy nieformalne, twórcy i artyści ludowi oraz działające na Podkarpackiu kapele ludowe</t>
  </si>
  <si>
    <t>Gminny Ośrodek Kultury w Błażowej</t>
  </si>
  <si>
    <t xml:space="preserve">Ul. Armii Krajowej  17A, 36-030 Błażowa </t>
  </si>
  <si>
    <t>"Podkarpackie Smaki"</t>
  </si>
  <si>
    <t>Celem operacji jest aktywizacja społeczna oraz budowanie świadomości w środowisku lokalnym odnosnie walorów i promocji produktów regionalnych. Operacja realizuje temat nr 5.</t>
  </si>
  <si>
    <t>Warsztaty, Impreza plenerowa, Stoisko wystawiennicze,  Konkurs, Mistrzowskie pokazy kulinarne</t>
  </si>
  <si>
    <t>1) Liczba warsztatów, 2) Liczba uczestników warsztatów, 3) Liczba imprez plenerowych,4)  Liczba uczestników imprezy plenerowej 5) Liczba stoisk wystawienniczych, 6) Liczba odwiedzających stoiska,  7) Licza konkursów, 8) Liczba uczestników konkursów, 9) Liczba Mistrzowskich pokazów kulinarnych, 10) Liczba uczestnkiów pokazów</t>
  </si>
  <si>
    <t>1. 12 szt. 2) 100 osób, 3) 1 szt. 4) 600 osób, 5) 10 szt. 6)  300 osób, 7)1 szt. 8) 6 uczestników, 9)  7 szt. 10) 300 osób</t>
  </si>
  <si>
    <t xml:space="preserve">Przedstawicielki reprezentujace Koła Gospodyń Wiejskich z Gminy Cieszanów, Grupa młodzieży z Zespołu Szkół Gastronomicznych w Oleszycach Przestawiciele branży gastronomicznej , grupa producentów i Kół Gospodyń Wiejskich tworzących "ryneczek produktów tradycyjnych", społeczność lokalna i turyści uczestniczacy w imprezie plenerowej. </t>
  </si>
  <si>
    <t xml:space="preserve">Centrum Kultury i Sportu w Cieszanowie </t>
  </si>
  <si>
    <t xml:space="preserve">ul. Kościuszki 4 , 37-611 Cieszanów </t>
  </si>
  <si>
    <t>Promocja tradycyjnych produktów lokalnych "Znad Tanwi i Sanu"</t>
  </si>
  <si>
    <t>Celem operacji jest ochrona produktów lokalnych, zwiększenie udziału zainteresowanych stron we wdrażaniu inicjatyw na rzecz rozwoju obszarów wiejskich, będzie zwiększeniem aktywności podmiotów z terenu powiatu Niżańskiegom. Operacja realizuje temat nr 9</t>
  </si>
  <si>
    <t>Stoisko wystawiennicze, Konkurs</t>
  </si>
  <si>
    <t>1) Liczba stoisk, 2) Liczba odwiedzających stoiska, 3) Liczba konkursów 4) Liczba uczestników konkursu</t>
  </si>
  <si>
    <t xml:space="preserve">1) 12 szt. 2) 1500 osób, 3) 1 szt. 4) 12 uczestników </t>
  </si>
  <si>
    <t xml:space="preserve">Koła Gospodyń Wiejskich, Stowarzyszenia, Grupy nieformalne </t>
  </si>
  <si>
    <t>Towarzystwo Przyjaciół Wsi Bieliniec</t>
  </si>
  <si>
    <t xml:space="preserve">ul.Św. Jana Pawła II 27, 37-410 Bieliniec </t>
  </si>
  <si>
    <t xml:space="preserve">Promocja produktów tradycyjnych Powiatu Niżańskiego </t>
  </si>
  <si>
    <t xml:space="preserve">Celem operacji jest zwiekszenie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Operacja realizuje temat nr 9.   </t>
  </si>
  <si>
    <t>1) Liczba imprez plenerowych, 2) Liczba uczrestników imprezy plenerowej 3) Liczba Konkursów 4) Liczba  uczestników Konkursu</t>
  </si>
  <si>
    <t>1) 1 szt. 2) 1100 3) 1 szt. 4) 15 uczestników</t>
  </si>
  <si>
    <t>Mieszkancy województwa podkaprackiego, lubelskiego oraz 15 podmiotów zainteresowanych udziałem w konkursie ( 120 osób0)</t>
  </si>
  <si>
    <t xml:space="preserve">III </t>
  </si>
  <si>
    <t xml:space="preserve">Powiat Niżański </t>
  </si>
  <si>
    <t xml:space="preserve">Plac Wolności 2, 37-400 Nisko </t>
  </si>
  <si>
    <t>Dobre praktyki na obszarach wiejskich województwa pomorskiego</t>
  </si>
  <si>
    <t xml:space="preserve">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 
</t>
  </si>
  <si>
    <t>sympozjum</t>
  </si>
  <si>
    <t>liczba sympozjów</t>
  </si>
  <si>
    <t>sztuk/1</t>
  </si>
  <si>
    <t>JST, oraganizacje pozarządowe, podmioty działające na rzecz rozwoju obszarów wiejskich,  przedsiębiorcy z obszrów wiejskich,  rolnicy, instytucje okołorolnicze</t>
  </si>
  <si>
    <t>Urząd Marszałkowski Województwa Pomorskiego</t>
  </si>
  <si>
    <t>ul. Okopowa 21/27, 80-810 Gdańsk</t>
  </si>
  <si>
    <t>liczba uczestników sympozjów</t>
  </si>
  <si>
    <t>osoba/100</t>
  </si>
  <si>
    <t>Pomorskie Święto Produktu Tradycyjnego</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</si>
  <si>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11-letnim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</si>
  <si>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 xml:space="preserve">targi/impreza plenerowa </t>
  </si>
  <si>
    <t>sztuka/40</t>
  </si>
  <si>
    <t>grupa bezposrednia: wystawcy (producenci lokalnych wyrobów żywnościowych w tym produktów tradycyjnych, przedstawiciele firm gastronomicznych, loklani przedsiębiorcy związani z sekotrem rolno-spożywczym, KGW); grupa pośrednia: ogół społeczeństwa</t>
  </si>
  <si>
    <t>liczba odwiedzających</t>
  </si>
  <si>
    <t>osoba/3500</t>
  </si>
  <si>
    <t>dzień/1</t>
  </si>
  <si>
    <t>liczba imprez towarzyszacych</t>
  </si>
  <si>
    <t>sztuka/1</t>
  </si>
  <si>
    <t>Kociewska Akademia Wiedzy - tworzenie (rozszerzanie) i wzmacnianie sieci kontaktów kociewskich LGD przez działania szkoleniowe i promocyjne</t>
  </si>
  <si>
    <t>Celem operacji jest tworzenie (rozszerzenie) i wzmacnianie sieci kontaktów dla dwóch lokalnych grup działania z terenu Kociewia z innymi podmiotami zajmującycmi się rozwojem gospodarczym z branży turystyki wiejskiej. Zaplanowane w ramach operacji zadania przyczynią się m.in. do zwiększenia wiedzy i umiejętności w obszarze: dostosowania ofert podmiotów z branży turystyki wiejskiej do rzeczywisyych potrzeb klientów, optymalizacji wykorzystania posiadanych zasobów oraz podniesienia poziomu działań promocyjnych, co wzmocni przedsiębiorczość na obszarze objętym operacją, a także zaowocuje tworzeniem kontaktów pomiędzy kociewskimi lokalnymi grupami działania.</t>
  </si>
  <si>
    <t>przedstawiciele sektora  gospodarczego, publicznego i społecznego związani z branżą turystyki wiejskiej na obszarze Kociewia</t>
  </si>
  <si>
    <t>Lokalna Grupa Działania "Wstęga Kociewia"</t>
  </si>
  <si>
    <t>ul. Wyszyńskiego 3/1, 83-110 Tczew</t>
  </si>
  <si>
    <t>w tym liczba przedstawicieli LGD</t>
  </si>
  <si>
    <t>liczba tytułów  publikacji</t>
  </si>
  <si>
    <t>Lokalne Grupy Działania na rzecz Rezerwatu Biosfery UNESCO MaB Bory Tucholskie</t>
  </si>
  <si>
    <t>Celem operacji jest zwiększenie świadomości ekologicznej mieszkańców z terenu trzech lokalnych grup działania i ich włączenie w proces zrównoważonego rozwoju tych obszarów. Zaplanowane w ramach operacji zadania przyczynią się m.in. do upowszechniania wiedzy nt. funkcjonowania Rezerwatu Biosfery Bory Tucholskie.</t>
  </si>
  <si>
    <t>przedstawiciele sektora publicznego z powiatu chojnickiego, kościerskiego, starogardzkiego, bytowskiego</t>
  </si>
  <si>
    <t>Stowarzyszenie Lokalna Grupa Działania Sandry Brdy</t>
  </si>
  <si>
    <t>ul. Wysoka 3, 89-600 Chojnice</t>
  </si>
  <si>
    <t>film informacyjny</t>
  </si>
  <si>
    <t xml:space="preserve">mieszkańcy obszaru Rezerwatu Biosfery Bory Tucholskie </t>
  </si>
  <si>
    <t xml:space="preserve">łaczna liczba osób oglądających </t>
  </si>
  <si>
    <t>Jak promować region i aktywizować mieszkańców Północnych Kaszub - inspiracje i przykłady w ramach cyklu działań ukierunkowanych na rzecz zwiększenia efektywności wdrażania projektów współpracy międzyterytorialnej i międzynarodowej Stowarzyszenia PLGR</t>
  </si>
  <si>
    <t>Celem operacji jest aktywizacja mieszkańców na rzecz współdziałania i współpracy w głównych obszarach rozwojowych Ziemi Puckiej. Zaplanowane w ramach operacji zadania przyczynią się m.in. do zwiększenia efektywności realizacji projektów współpracy w obszarze promocji i wsparcia produktów lokalnych oraz sieciowania i współpracy podmiotów gospodarczych, samorządów oraz organizacji pozarządowych na rzecz zrównoważonego rozwoju obszaru PLGR w opraciu o przykłady krajowych i zagranicznych rozwiązań.</t>
  </si>
  <si>
    <t>wyjazd studyjny krajowy</t>
  </si>
  <si>
    <t>przedstawiciele wszystkich sektorów skupionych w ramach Stowarzyszenia PLGR</t>
  </si>
  <si>
    <t>Stowarzyszenie Północnokaszubska Lokalna Grupa Rybacka</t>
  </si>
  <si>
    <t xml:space="preserve"> ul. Portowa 15, 84-120 Władysławowo</t>
  </si>
  <si>
    <t>w tym liczba przedstwicieli LGD</t>
  </si>
  <si>
    <t>wyjazd studyjny zagraniczny</t>
  </si>
  <si>
    <t>Organizacja warsztatów z wytwarzania produktów i potraw charakterystycznych dla obszaru Szwajcarii Kaszubskiej</t>
  </si>
  <si>
    <t xml:space="preserve">Celem operacji jest podniesienie poziomu wiedzy w obszarze małego przetwórstwa lokalnego wsród społeczności obszaru Szwajcarii Kaszubskiej. Dzięki zaplanowanym w ramach operacji zadaniom mieszakńcy Szwajcarii Kaszubskiej zostaną przeszkoleni z zakresu wyrobu chleba, serów, nalewek, wędlin i potraw charakterystycznych dla tego regionu. </t>
  </si>
  <si>
    <t xml:space="preserve">warsztaty </t>
  </si>
  <si>
    <t>przedsiębiorcy z obszaru Szwajcarii Kaszubskiej działający w branży usług turystycznych i okołoturystycznych</t>
  </si>
  <si>
    <t>Stowarzyszenie Turystyczne Kaszuby</t>
  </si>
  <si>
    <t>ul. Klasztorna 1, 83-300 Kartuzy</t>
  </si>
  <si>
    <t xml:space="preserve">Celem operacji jest inicjowanie współpracy pomiędzy LGD "Kaszubska Droga", a lokalnymi grupami działania z regionu Lombardia we Włoszech w zakresie międzynarodowego projektu współpracy . Zaplanowane w ramach operacji zadania przyczynią się do aktywizacji mieszkańców obszarów wiejskich w celu tworzenia partnerstw na rzecz realizacji projektów nakierowanych na rozwój tych obszarów. </t>
  </si>
  <si>
    <t>przedstawiciele trzech sektorów: publicznego, gospodarczego i społecznego z terenu LGD "Kaszubska Droga"</t>
  </si>
  <si>
    <t>Stowarzyszenie Lokalna Grupa Działania "Kaszubska Droga"</t>
  </si>
  <si>
    <t>ul. J. Wilczka 7, 84-242 Luzino</t>
  </si>
  <si>
    <t>"Innowacyjny Młody Rolnik" - cykl konferencji</t>
  </si>
  <si>
    <t>Celem operacji jest przekazanie wiedzy rolnikom oraz przedstawienie rezultatów zastosowania innowacyjnych produktów, procesów i technologii, innowacyjnej organizacji pracy, innowacyjnego marketingu jakie mozna wdrozyć w gospodarstwach rolnych. Zaplanowane w ramach operacji zadania przyczynią się m.in. do zwiększenia udziału rolników we wdrażaniu w gospodarstwach rolnych innowacyjnych rozwiązań przyczyniających się do wzrostu ich konkurencyjności jak i do optymalizacji korzystania z zasobów środowiska naturalnego, zwiększenia liczby rolników korzystajacych z dotacji PROW 2014-2020 jako źródła finansowania innowacyjnych przedsięwzięć.</t>
  </si>
  <si>
    <t>rolnicy</t>
  </si>
  <si>
    <t>Pomorski Ośrodek Doradztwa Rolniczego w Lubaniu</t>
  </si>
  <si>
    <t>Lubań, ul. T. Maderskiego 3, 83-422 Nowy Barkoczyn</t>
  </si>
  <si>
    <t>Pomorska Wojewódzka 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</si>
  <si>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oraz rentowność gospodarstw rolnych zajmujacych się hodowlą zwierząt.</t>
  </si>
  <si>
    <t>rolnicy, hodowcy zwierząt, członkowie grup producentów rolnych, przedstwiciele sektora rolnego związanego z hodowlą i żywieniem zwierząt, mieszkańcy obszarów wiejskich</t>
  </si>
  <si>
    <t>szacowana liczba uczestników wystawy</t>
  </si>
  <si>
    <t>94 wystawców, 15 000 odwiedzających</t>
  </si>
  <si>
    <t>Pomorskie organizacje na rzecz rozwoju rolnictwa - tworzenie sieci współpracy partnerskiej, wymiana dobrych praktyk pomiędzy podmiotami zainteresowanymi rozwojem obszarów wiejskich w perspektywie unijnej oraz inicjatywy Trójmorza - studyjny wyjazd do Chorwacji</t>
  </si>
  <si>
    <t>Celem operacji jest stworzenie sieci współpracy partnerskiej, wymiana dobrych praktyk pomiędzy podmiotami zainteresowanymi rozwojem obszarów wiejskich.  Zaplanowane w ramach operacji zadania przyczynią się m.in. do pozyskania wiedzy, wymiany dobrych praktyk  w zakresie funkcjonowania gospodarstw rolnych, w tym ogrodniczych, sadowniczych czy związanych z  produkcją bydła, hodowlą owiec. Operacja przyczyni się również do ustalenia obszaru możliwej współpracy i ich wspólnego wpływu na kształtowanie spójnego, zrównoważonego, regionalnego podejścia do rozwoju obszarów wiejskich na Pomorzu.</t>
  </si>
  <si>
    <t>rolnicy, przedstawiciele agencji rządowych działających w otoczeniu rolnictwa</t>
  </si>
  <si>
    <t>Pomorska Izba Rolnicza</t>
  </si>
  <si>
    <t>ul. Z. Wróblewskiego 3, 83-000 Pruszcz Gdański</t>
  </si>
  <si>
    <t xml:space="preserve">w tym liczba doradców rolniczych </t>
  </si>
  <si>
    <t>Wystawa specjalistyczna - Czempionat koni rasy polski koń zimnokrwisty w typie sztumskim jako element promocji ochrony zasobów genetycznych zwierząt gosposdarskich</t>
  </si>
  <si>
    <t>Celem operacji jest wymiana wiedzy pomiędzy podmiotami uczestniczącymi w rozwoju obszarów wiejskich związanymi z chowem i hodowlą zwierząt, a w szczególności koni oraz promocja współpracy między nimi. Zaplanowane w ramach operacji zadania przyczynią się m.in. do nabycia wiedzy i umiejetności praktycznych związanych z hodowlą zwierząt oraz pracami hodowlanymi w gospodarstwie rolnym na przykładzie koni rasy polski koń zimnokrwisty w typie sztumskim, upowszechniania wiedzy w zakresie dot. zachowania różnorodności genetycznej zwierząt oraz ukazanie postępu hodowlanego.</t>
  </si>
  <si>
    <t>25 wystawców, 40 000 odwiedzających</t>
  </si>
  <si>
    <t>młodzi hodowcy koni rasy polski</t>
  </si>
  <si>
    <t>hodowcy koni zimnokrwistych w typie sztumskim</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</si>
  <si>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</si>
  <si>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i rentowność gospodarstw rolnych zajmujących się hodowlą zwierząt.</t>
  </si>
  <si>
    <t>80 wystawców, 15 000 odwiedzających</t>
  </si>
  <si>
    <t>młodzi hodowcy zwierząt hodowlanych</t>
  </si>
  <si>
    <t>III Festiwal Truskawek Kaszubskich</t>
  </si>
  <si>
    <t>Celem operacji jest zwiększenie zainteresowania produktem regionalnym "truskawką kaszubską" i promocja wyróżników produktu wytwarzanego w ramach systemu jakości żywności ChOG wśród rolników, konsumentów i przedstawicieli podmiotów mających wpływ na zrównoważony rozwój regionu. Zaplanowane w ramach operacji zadania przyczynią się m.in. do przekazania informacji rolnikom o możliwości, zasadach i korzyściach z przystępowania do systemów jakości żywności, zwiększenia świadomości konsumentów w zakresie cech szczególnych odróżniających certyfikowane truskawki kaszubskie od truskawek produkowanych systemem konwencjonalnym, zachęcenie podmiotów z branży spożywczej do wykorzystania truskawki kaszubskiej w ofercie gastronomicznej.</t>
  </si>
  <si>
    <t>mieszkańcy Kaszub, turyści, rolnicy, przedstawiciele gastronomii, obiektów hotelarskich</t>
  </si>
  <si>
    <t>Gminny Ośrodek Kultury Sportu i Rekreacji w Chmielnie</t>
  </si>
  <si>
    <t>ul. Gryfa Pomorskiego 20, 83-333 Chmielno</t>
  </si>
  <si>
    <t>szacowana liczba uczestników imprez plenerowych</t>
  </si>
  <si>
    <t>rolnicy, przedstawiciele pomorskich instytucji związanych z rozwojem obszarów wiejskich, przedstawiciele gastronomii, obiektów hotelarskich</t>
  </si>
  <si>
    <t>w tym liczba doradców rolniczych</t>
  </si>
  <si>
    <t>Zadania samorządów lokalnych, gospodarczych aktywizujące obszary wiejskie województwa pomorskiego</t>
  </si>
  <si>
    <t>Celem operacji jest zaangażowanie przedstawicieli samorządów lokalnych oraz instytucji współpracujących z samorządem odpowiedzialnych za podejmowanie kluczowych decyzji, mających wpływ na poprawę poziomu satysfakcji z życia na wsi. Zaplanowane w ramach operacji zadania przyczynią się m.in. do wymiany wiedzy i doświadczeń zawodowych, podniosą wiedzę i umiejętności o nowe informacje i doświadczenia, które wykorzystają w wypełnianiu swoich obowiązków zawodowych oraz zaangażują się w nowe inicjatywy.</t>
  </si>
  <si>
    <t xml:space="preserve">seminarium </t>
  </si>
  <si>
    <t>wójtowie/burmistrzowie, starostowie, radni, pracownicy merytoryczni urzędów gmin i powiatów, przedstawiciele samorządów gospodarczych, przedstawiciele NGO, przedsiębiorcy prowadzący działalność gospodarczą na obszarach wiejskich</t>
  </si>
  <si>
    <t>Związek Gmin Pomorskich</t>
  </si>
  <si>
    <t>ul. Okopowa 21/27 lok. 389, 80-810 Gdańsk</t>
  </si>
  <si>
    <t>w tym liczba doradców</t>
  </si>
  <si>
    <t>Pomorskie Forum Agroturystyczne "Potrzeby i możliwości rozwoju agroturystyki na wsi"</t>
  </si>
  <si>
    <t>Celem operacji jest zwiększenie wiedzy w zakresie funkcjonowania gospodarstw agroturystycznych i wdrażania w nich nowych inicjatyw. Przedmiotem operacji będzie zoorganizowanie konferencji i warsztatów  dot. rozwoju agroturystyki w województwie pomorskim oraz wydanie publikacji opisującej problematykę turystyki wiejskiej. Zaplanowane w ramach operacji zadania przyczynią się m.in. do uświadomienia mieszkańców wsi o dodatkowych żródłach dochodu i jakości programów agroturystycznych oraz przygotowania rozwiązań mających na celu konsolidację działań w województwie pomorskim w zakresie funkcjonowania i rozwoju turystyki wiejskiej.</t>
  </si>
  <si>
    <t>właściciele gospodarstw agroturystycznych, przedsiębiorcy branży turystycznej, przedstawiciele instytucji okołoturystycznych, wspierających działalność rolników, przedstawiciele samorządów, organizacji pozarządowych związanych  z turystyką wiejską</t>
  </si>
  <si>
    <t>Gminny Ośrodek Kultury  w Somoninie</t>
  </si>
  <si>
    <t>ul. Ceynowy 1A, 83-314 Somonino</t>
  </si>
  <si>
    <t>Pszczółkowskie Forum Pszczelarskie - Wielki Dzień Pszczół</t>
  </si>
  <si>
    <t xml:space="preserve">Celem operacji jest zapewnienie wymiany wiedzy i doświadczeń w zakresie rozwoju lokalnego pszczelarstwa. Planowana operacja ma za zadanie promować bezpieczne genetycznie i środowiskowo metody hodowli pszczelej oraz produkcji wysokiej jakości miodu, upowszechnić wiedzę z zakresu bioróżnorodności oraz promować pszczelarstwo jako zawód wykonywany w zgodzie z przyrodą. </t>
  </si>
  <si>
    <t>pszczelarze, przedstawiciele ośrodków badawczych, mieszkańcy gminy</t>
  </si>
  <si>
    <t>Gmina Pszczółki</t>
  </si>
  <si>
    <t>ul. Pomorska 18, 83-032 Pszczółki</t>
  </si>
  <si>
    <t>w tym liczba przestawicieli LGD</t>
  </si>
  <si>
    <t>Dębnicka akademia lokalnych liderów</t>
  </si>
  <si>
    <t xml:space="preserve">Celem operacji jest aktywizacja mieszkańców wsi, w tym  wykreowanie lokalnych liderów. Przedmiotem operacji będzie zorganizowanie akademii lokalnych liderów poprzez organizację cyklicznych zajęć i warsztatów dla sołtysów/członków rad sołeckich oraz lokalnych liderów w zakresie tematów związanych z efektywniejszym zarządzaniem wsią, pozyskiwaniem środków zewnętrznych na lokalne inicjatywy, aktywizowaniem mieszkańców wsi. Zaplanowane w ramach operacji zadania przyczynią się do zwiększenia integracji lokalnej społeczności, włączenie osób wykluczonych w życie społeczne, rozwoju lokalnych incjatyw służących ożywieniu i rozwojowi obszarów wiejskich. </t>
  </si>
  <si>
    <t xml:space="preserve">sołtysi, członkowie rad sołeckich, lokalni liderzy </t>
  </si>
  <si>
    <t>Gmina Dębnica Kaszubska</t>
  </si>
  <si>
    <t>ul. Ks. A. Kani 16 a, 76-248 Dębnica Kaszubska</t>
  </si>
  <si>
    <t>Organizacja Dożynek Gminnych, Powiatowych i Wojewódzkich</t>
  </si>
  <si>
    <t xml:space="preserve">Celem operacji jest aktywizacja mieszkańców obszarów wiejskich i zwiększenie tożsamości lokalnej poprzez organizację wydarzenia o zasięgu wojewódzkim promującego regionalne dziedzictwo i tradycje rolnicze na terenach wiejskich. Przedmiotem operacji będzie realizacja wspólnie z przedstawicielami lokalnych organizacji i samorządów województwa pomorskiego, tradycyjnego programu obchodów święta plonów w tym konkursu na najpiękniejszy wieniec dożynkowy. </t>
  </si>
  <si>
    <t>rolnicy, mieszkańcy województwa</t>
  </si>
  <si>
    <t>Krokowskie Centrum Kultury w Krokowej</t>
  </si>
  <si>
    <t>ul. Żarnowiecka 29, 84-110 Krokowa</t>
  </si>
  <si>
    <t>szacowana liczba uczestników imprezy plenerowej</t>
  </si>
  <si>
    <t>Warsztaty rękodzielnicze i zielarskie formą aktywizacji środowiska wiejskiego Gmin Słupsk i Damnica poprzez aktywne kultywowanie tradycji</t>
  </si>
  <si>
    <t>Celem operacji jest aktywizacja i budowanie tożsamości lokalnej mieszkańców poprzez kultywowanie i pielęgnowanie tradycji, zwyczajów ludowych, wiedzy przekazywanej z pokolenia na pokolenie, a zwłaszcza tradycji rękodzielniczych obecnie zanikających na wsi. Przedmiotem operacji będzie organizacja cyklu warszatów garncarskich, wikliniarskich oraz zielarskich. Zaplanowane w ramach operacji zadania przyczynią się do nabycia nowych umiejętnosci, kompetencji związanych z regionalnym rękodziełem, co w dalszej perspektywie zaowocuje zrzeszeniem się mieszkańców w kołach twórczych lub rozpoczęciem własnej działalności gospodarczej.</t>
  </si>
  <si>
    <t>mieszkańcy gmin Słupsk i Damnica</t>
  </si>
  <si>
    <t>Centrum Kultury i Biblioteka Publiczna Gminy Słupsk</t>
  </si>
  <si>
    <t>ul. Główna 65, 76-200 Głobino</t>
  </si>
  <si>
    <t>Uaktywnienie mieszkańców Gminy Tuchomie poprzez zajęcia warsztatowe</t>
  </si>
  <si>
    <t>Celem operacji jest aktywizacja i integracja międzypokoleniowa mieszkańców Gminy Tuchomie. Przedmiotem operacji jest stworzenie ludziom dojrzałym i młodym warunków do integracji i utrzymania kontaktów ze środowiskiem poprzez działania związane z organizacją warsztatów rękodzielniczych, rehabilitacyjno-ruchowych, z aktywizacji społecznej oraz kulinarnych.   Zaplanowane w ramach operacji zadania przyczynią się do podejmowania przez mieszkańców inicjatyw w zakresie rozwoju obszarów wiejskich, w tym służących włączeniu społecznemu osób starszych, przeciwdziałaniu marginalizacji społecznej i wykluczeniu poprzez kształcenie umiejętności pełnienia ról społecznych, promocji zdrowego stylu życia, aktywnego spędzania czasu oraz umożliwienia mieszkańcom odkrywania  i rozwijania zainteresowań oraz talentów.</t>
  </si>
  <si>
    <t>mieszkańcy gminy Tuchomie</t>
  </si>
  <si>
    <t>Gmina Tuchomie</t>
  </si>
  <si>
    <t>ul. Jana III Sobieskiego 16, 77-133 Tuchomie</t>
  </si>
  <si>
    <t>Wieś z historią, jadłem i teatrem płynąca</t>
  </si>
  <si>
    <t>Celem operacji jest aktywizacja mieszkańców gminy Debrzno do działań na rzecz rozwoju środowiska lokalnego poprzez realizację cyklu warsztatów: teatralno-dramowych, artystycznych (związanych z rękodziełem), kulinarnych, a także popularyzowanie wiedzy na temat miasta i gminy Debrzno poprzez szkolenie i publikację dot. Questu historycznego. Zaplanowane w ramach operacji zadania przyczynią się do podniesienia umiejętności nawiązywania kontaktów międzyludzkich oraz zdolności komunikacyjnych z otoczeniem, kształtowania postawy odpowiedzialności, promocji zdrowego trybu życia oraz poznania historii swego miejsca, kultury i tradycji.</t>
  </si>
  <si>
    <t>mieszkańcy miasta i gminy Debrzno</t>
  </si>
  <si>
    <t>Stowarzyszenie "Na Rzecz Rozwoju Miasta i Gminy Debrzno"</t>
  </si>
  <si>
    <t>ul. Ogrodowa 26, 77-310 Debrzno</t>
  </si>
  <si>
    <t>1 i 3</t>
  </si>
  <si>
    <t>Konferencja agroturystyczna i konkurs dla gospodarstw edukacyjnych i agroturystycznych w województwie pomorskim</t>
  </si>
  <si>
    <t xml:space="preserve">Celem operacji jest dotarcie z informacją do rolników oraz ich mobilizacja do podejmowania i rozwoju działalności pozarolniczej poprzez zorganizowanie konferencji, która dostarczy wiedzy i informacji z zakresu przedsiębiorczości, w tym możliwości wsparcia finansowego na rozwój różnych form przedsiębiorczości na wsi, nowych trendów w turystyce wiejskiej oraz konkursu dla gospodarstw rolnych prowadzących edukację w zagrodzie wpisanych do Ogólnopolskiej Sieci Zagród Edukacyjnych i gospodarstw agroturystycznych. </t>
  </si>
  <si>
    <t>rolnicy, właściciele gospodarstw agroturystycznych, przedsiębiorcy, przedstawiciele jst, doradcy</t>
  </si>
  <si>
    <t>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 rozwiązań wpływających na realizację priorytetów PROW. 
W ramach operacji sfinansowane zostanie działanie związane z organizacją dwudniowego sympozjum. Celem sympozjum  będzie  stworzenie warunków dla dyskusji i wymiany doświadczeń́ na temat dobrych praktyk na obszarach wiejskich województwa pomorskiego. Podczas sympozjum przedstawione zostaną tematy dot. m.in. zrównoważonych metod uprawy, dzięki którym rolnictwo może stać się bardziej odporne na konsekwencje zmian klimatycznych. Spotkanie będzie również okazją do oceny obecnej opłacalności produkcji rolniczej, zdiagnozowania stanu pomorskiego rolnictwa, jak również nakreślenia aktualnych problemów, w tym przede wszystkim zagrożeń klimatycznych, z którymi zmierzyć się będą musieli pomorscy rolnicy. Promocja skutecznych pomysłów i inicjatyw służących rozwiązywaniu ww. problemów oraz informowanie o nich społeczeństwa przyczyni się  do  rozwoju obszarów wiejskich.</t>
  </si>
  <si>
    <t>Wymiana wiedzy oraz rezultatów działań pomiędzy podmiotami uczestniczącymi w rozwoju obszarów wiejskich</t>
  </si>
  <si>
    <t>W ramach przedmiotowej operacji zaplanowano zadania mające służyć wymianie wiedzy pomiędzy podmiotami uczestniczącymi w rozwoju obszarów wiejskich na obszarach i promowaniu integracji i współpracy między nimi. 
Planuje się, iż w ramach operacji zorganizowane zostaną konferencja, wyjazd studyjny. 
Celem konferencji będzie aktywizacja mieszkanek obszarów wiejskich. Kilkudniowe wydarzenie pozwoli na nawiązanie kontaktów pomiędzy kobietami z różnych regionów kraju, tym samym przyczyni się do wymiany wiedzy, doświadczeń i przedyskutowania wielu problemów/ nurtujących kwestii, z którymi borykają się kobiety aktywnie działające w swoich lokalnych środowiskach. Spotkanie będzie również okazją do zapoznania się z historią, kulturą województwa pomorskiego oraz różnymi inicjatywami podejmowanymi na pomorskiej wsi.
Kilkudniowy zagraniczny wyjazd studyjny będzie miał na celu  nawiązanie współpracy dwustronnej pomiędzy Województwem Pomorskim a Okręgiem Środkowa Frankonia (Niemcy). Podczas wyjazdu zaprezentowana zostanie oferta turystyczna Środkowej Frankonii . Ponadto odbędą się spotkania z przedstawicielami lokalnych władz i organizacji turystycznych oraz właścicielami obiektów turystycznych. Wyjazd stanowić będzie możliwość poszerzenie wiedzy zarówno z zakresu prowadzenia  gospodarstw jak również zaczerpnięcie inspiracji do uatrakcyjnienia pomorskiej oferty turystycznej na obszarach wiejskich.</t>
  </si>
  <si>
    <t>kobiety aktywnie działające na rzecz rozwoju obszarów wiejskich</t>
  </si>
  <si>
    <t>przestawiciele branży turystycznej, jst., właściele gospodarstw agroturystycznych</t>
  </si>
  <si>
    <t>osoba/17</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</si>
  <si>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wieloletnim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</si>
  <si>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Wyjazd studyjny po nazwą "Inicjujemy współpracę międzyterytorialną"</t>
  </si>
  <si>
    <t>Inicjowanie współpracy pomiędzy lokalnymi grupami działania w zakresie projektu współpracy międzyterytorialnej</t>
  </si>
  <si>
    <t xml:space="preserve"> przedstawiciele trzech sektorów: publicznego, gospodarczego i społecznego czynnie zaangażowani w realizację lokalnej strategii rozwoju tj. przedstawiciele organizacji pozarządowych,  władz gmin partnerskich LGD, lokalni przedsiębiorcy</t>
  </si>
  <si>
    <t xml:space="preserve">I-III </t>
  </si>
  <si>
    <t>Lokalna Grupa Działania "Kaszubska Droga"</t>
  </si>
  <si>
    <t>Produkt lokalny i tradycyjny - śladem wzorów z południa Polski</t>
  </si>
  <si>
    <t>Aktywizacja mieszkańców na rzecz wzrostu znaczenia produktu regionalnego/lokalnego oraz certyfikacji żywności jako narzędzia poprawy konkurencyjności obszaru oraz upowszechnienie aktualnej wiedzy, wymiana doświadczeń oraz wzrost umiejętności praktycznych.</t>
  </si>
  <si>
    <t>Przedstawiciele trzech sektorów skupionych w ramach Stowarzyszenia PLGR - sektor publiczny (przedstwicele jst. oraz ich jednostek organizacyjnych, zwłaszcza ośrodków rekreacji i kultury), sektor prywatny (przedsiębiorcy z branży turystycznej, restauratorzy, lokalni producenci, rybacy, przetwórcy), organizacje pozarządowe związane z turystyką i kulturą.</t>
  </si>
  <si>
    <t>ul. Portowa 15, 84-120 Władysławowo</t>
  </si>
  <si>
    <t xml:space="preserve">Miejsca Przyjazne Rowerzystom na Kociewskich Trasach Rowerowych </t>
  </si>
  <si>
    <t>Celem operacji jest tworzenie (rozszerzanie) i wzmacnianie sieci kontaktów (budowę sieci współpracy) dla lokalnych grup działania z terenu Kociewia z innymi podmiotami z trzech sektorów, oddziaływującymi na rozwój  turystyki rowerowej (branża turystyczna, samorządy, organizacje turystyczne) poprzez działania analityczne, szkoleniowe i promocyjne. Działania te dotyczą więc podmiotów gospodarczych oraz podmiotów publicznych i organizacji pozarządowych, wspierających ten rozwój.</t>
  </si>
  <si>
    <t>seminarium</t>
  </si>
  <si>
    <t>Przedstawiciele trzech sektorów: gospodarczego, publicznego i społecznego działających na obszarze Kociewia.</t>
  </si>
  <si>
    <t>ul. Wyszyńskiego 3, 83-110 Tczew</t>
  </si>
  <si>
    <t xml:space="preserve">w tym liczba dordców </t>
  </si>
  <si>
    <t>szkolenie/warsztat</t>
  </si>
  <si>
    <t>liczba  uczestników</t>
  </si>
  <si>
    <t xml:space="preserve">w tym liczba dordaców </t>
  </si>
  <si>
    <t>analizy</t>
  </si>
  <si>
    <t>ekspertyzy</t>
  </si>
  <si>
    <t>liczba tytułów publikacji/materiałów drukowanych</t>
  </si>
  <si>
    <t>Organizacja cyklu warsztatów z zielarstwa, kosmetyków naturalnych i lawendy</t>
  </si>
  <si>
    <t>Podniesienie poziomu wiedzy w obszarze wykorzystania zasobów środowiska naturalnego.</t>
  </si>
  <si>
    <t>Mieszkańcy obszaru Szwajcarii Kaszubskiej (powiat kartuski i gmina Przywidz)</t>
  </si>
  <si>
    <t>informacje i publikacje w internecie</t>
  </si>
  <si>
    <t>liczba stron internetowych, na których zostanie zamieszczona informacja/publikacja</t>
  </si>
  <si>
    <t>2 500</t>
  </si>
  <si>
    <t>Dębnicka Akademia Lokalnych Liderów II</t>
  </si>
  <si>
    <t xml:space="preserve">Celem operacji jest aktywizacja mieszkańców wsi, umożliwienie wymiany wiedzy pomiędzy lokalnymi liderami, rozwój i promowanie integracji i współpracy pomiędzy nimi, a także rozwój lokalnych inicjatyw służących ożywieniu i rozwojowi obszarów wiejskich, podejmowaniu współpracy , budowaniu partnerstw oraz zrzeszaniu się. Przedmiotem operacji jest zorganizowanie cyklicznych zajęć i warsztatów oraz wyjazdów studyjnych dla lokalnych liderów z terenu Gminy Dębnica Kaszubska. </t>
  </si>
  <si>
    <t>szkolenia/ wyjazdy studyjne</t>
  </si>
  <si>
    <t>Lokalni liderzy z gminy Dębnica Kaszubska.</t>
  </si>
  <si>
    <t>ul. Ks. Antoniego Kani 16a, 76-248 Dębnica Kaszubska</t>
  </si>
  <si>
    <t>Wymiana dobrych praktyk w zakresie komercjalizacji produktów regionalnych na przykładzie doświadczeń rolników w Portugalii</t>
  </si>
  <si>
    <t>Przeniesienie dobrych praktyk związanych z komercjalizacją produktów tradycyjnych i regionalnych, w tym produktów wytwarzanych w ramach systemu jakości żywności Chronione Oznaczenie Geograficzne, Chroniona Nazwa Pochodzenia, Gwarantowana Tradycyjna Specjalność wśród 22 uczestników wizyty studyjnej tj. liderek wiejskich, rolników i przedstawicieli podmiotów mających wpływ na zrównoważony rozwój Regionu na przykładzie rozwiązań wdrożonych w Portugalii.</t>
  </si>
  <si>
    <t>Rolnicy z Pojezierza Kaszubskiego oraz przedstawiciele jst, LGD oraz organizacji związanych z promocją truskawki kaszubskiej.</t>
  </si>
  <si>
    <t>Gminny Ośrodek Kultury, Sportu i Rekreacji w Chmielnie</t>
  </si>
  <si>
    <t>22</t>
  </si>
  <si>
    <t xml:space="preserve">Celem operacji jest promocja integracji i współpracy pomiędzy hodowcami, związkami hodowców i pracownikami PODR w Lubaniu. Nabycie wiedzy i umiejętności praktycznych związanych z hodowlą zwierząt, pracami hodowlanymi w gospodarstwie rolnym. Podniesienie wiedzy i jakości życia społeczności lokalnej na obszarze województwa pomorskiego, zachodniopomorskiego i warmińsko-mazurskiego, poprzez zorganizowanie wystawy i zawodów w powożeniu a także umożliwienie zapoznania się z poszczególnymi rasami, obserwację zachowania zwierząt oraz ich oceny i wyboru najlepszych sztuk. </t>
  </si>
  <si>
    <t>wystawy/konkursy</t>
  </si>
  <si>
    <t xml:space="preserve"> Hodowcy zwierząt, przedstawiciele związków branżowych jako bezpośrednio zaangażowani oraz mieszkańcy województwa pomorskiego.  </t>
  </si>
  <si>
    <t>ul. Maderskiego 3, 83-422 Nowy Barkoczyn</t>
  </si>
  <si>
    <t>Regionalna Kociewska Wystawa i Pokaz Zwierząt Hodowlanych</t>
  </si>
  <si>
    <t>Umożliwienie rolnikom prowadzącym chów i hodowlę zwierząt prezentację dorobku hodowlanego i upowszechnienie go na terenie województwa pomorskiego.</t>
  </si>
  <si>
    <t>wystawa/publikacja/prasa/spot radiowy</t>
  </si>
  <si>
    <t>Rolnicy, hodowcy zwierząt, przedstawiciele działający na rzecz  rolnictwa i rozwoju obszarów wiejskich.</t>
  </si>
  <si>
    <t>Zespół Szkół Rolniczych Centrum Kształcenia Praktycznego im. Józefa Wybickiego w Bolesławowie</t>
  </si>
  <si>
    <t>Bolesławowo 15, 83-250 Bolesławowo</t>
  </si>
  <si>
    <t>liczba spotów radiowych</t>
  </si>
  <si>
    <t xml:space="preserve">Dożynki Wojewódzkie w Kartuzach </t>
  </si>
  <si>
    <t xml:space="preserve">Celem operacji jest aktywizacja  mieszkańców terenów wiejskich i zwiększenie tożsamości lokalnej. Realizacja operacji przyczyni się do przypomnienia/pokazania tradycji lokalnych związanych ze świętem plonów, jakim są dożynki. Wydarzenie umożliwi również wymianę doświadczeń pomiędzy rolnikami, którzy przyjeżdżają na dożynki. </t>
  </si>
  <si>
    <t>impreza plenerowa/stoiska wystawiennicze na imprezie plenerowej/spot radiowy</t>
  </si>
  <si>
    <t>Rolnicy,  przedstawiciele instytucji/organizacji zaangażowanych w rozwój obszarów wiejskich, mieszkańcy województwa pomorskiego.</t>
  </si>
  <si>
    <t xml:space="preserve">Kartuskie Centrum Kultury w Kartuzach </t>
  </si>
  <si>
    <t>Cykl konferencji aktywizujących samorządy obszarów wiejskich województwa pomorskiego</t>
  </si>
  <si>
    <t>Celem operacji jest zaangażowanie przedstawicieli samorządów lokalnych oraz instytucji współpracujących z samorządem odpowiedzialnych za podejmowanie kluczowych decyzji mających wpływ na poprawę poziomu satysfakcji z życia na wsi. Uczestnicy operacji będą mieli możliwość wymiany wiedzy i doświadczeń zawodowych. Dzięki temu podniosą swoją wiedzę i  umiejętności o nowe informacje i doświadczenia, które wykorzystają w wypełnianiu swoich obowiązków zawodowych oraz zaangażują się w nowe inicjatywy.</t>
  </si>
  <si>
    <t xml:space="preserve">Wójtowie/burmistrzowie, starostowie, radni, pracownicy merytoryczni urzędów gmin i powiatów, przedstawiciele samorządów gospodarczych,  przedstawiciele NGO, przedsiębiorcy prowadzący swoją działalność na obszarach wiejskich, beneficjenci programu Polska Cyfrowa. </t>
  </si>
  <si>
    <t>ul. Okopowa 21/27,  lok. 389, 80-810 Gdańsk</t>
  </si>
  <si>
    <t>IV Festiwal Truskawek Kaszubskich</t>
  </si>
  <si>
    <t>Zwiększenie zainteresowania produktem regionalnym „truskawka kaszubska” i promocja wyróżników produktu wytwarzanego w ramach systemu jakości żywności Chronione Oznaczenie Geograficzne wśród rolników, konsumentów i przedstawicieli podmiotów mających wpływ na zrównoważony rozwój Regionu poprzez zorganizowanie imprezy tematycznej.</t>
  </si>
  <si>
    <t>ilość imprez plenerowych</t>
  </si>
  <si>
    <t>Rolnicy z obszaru Pojezierza Kaszubskiego tj. powiatu kartuskiego, kościerskiego i bytowskiego oraz przyległych gmin: Cewice, Przywidz, Wejherowo, Luzino, Szemud, Linia, Łęczyce, mieszkańcy województwa pomorskiego.</t>
  </si>
  <si>
    <t>spoty w radio</t>
  </si>
  <si>
    <t>liczba spotów w radio</t>
  </si>
  <si>
    <t>1, 2</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</si>
  <si>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</si>
  <si>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</si>
  <si>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</si>
  <si>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7200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</si>
  <si>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</si>
  <si>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</si>
  <si>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</si>
  <si>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</si>
  <si>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Liczba wydań prasowych</t>
  </si>
  <si>
    <t>Al. Niepodległości 34
61-714 Poznań</t>
  </si>
  <si>
    <t>Wielkopolska Wielkanoc w Parlamencie Europejskim - prezentacja dorobku i potencjału wielkopolskich LGD oraz promocja Wielkopolski</t>
  </si>
  <si>
    <t>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 a także regionalnych produktów wysokiej jakości oraz promocja działań i aktywności wielkopolskich LGD-ów na forum międzynarodowym.</t>
  </si>
  <si>
    <t>przedstawiciele LGD</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</si>
  <si>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</si>
  <si>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</si>
  <si>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Konferencja podsumowująca dotychczasowe efekty wdrażania PROW 2014-2020 oraz PO Rybactwo i Morze 2014-2020</t>
  </si>
  <si>
    <t>Konferencja, której ma ułatwić wymianę wiedzy między podmiotami uczestniczącymi w PROW 2014-2020 i PO Rybactwo i Morze 2014-2020 oraz wymianę i rozpowszechnianie rezultatów działań na rzecz rozwoju obszarów wiejskich</t>
  </si>
  <si>
    <t>podmioty uczestniczące w realizacji i wdrażaniu PROW 2014-2020;
instytucje zaangażowane w rozwój obszarów wiejskich lub zaangażowane bezpośrednio w realizację i wdrażanie PROW 2014-2020 lub PO Rybactwo i Morze 2014-2020</t>
  </si>
  <si>
    <t xml:space="preserve">Wymiana wiedzy oraz rezultatów działań pomiędzy podmiotami uczestniczącymi w rozwoju obszarów wiejskich, w tym spotkania w subregionach Województwa Wielkopolskiego </t>
  </si>
  <si>
    <t>Celem spotkań jest ułatwianie wymiany wiedzy między podmiotami uczestniczącymi w realizacji i wdrażaniu PROW 2014-2020 oraz wymiana i rozpowszechnianie wniosków w subregionach woj. wlkp.</t>
  </si>
  <si>
    <t>szkolenia/spotkania/stoiska wystawiennicze</t>
  </si>
  <si>
    <t>Liczba szkoleń, spotkań lub stoisk wystawienniczych</t>
  </si>
  <si>
    <t>podmioty uczestniczące w realizacji i wdrażaniu PROW 2014-2020;
instytucje zaangażowane w rozwój obszarów wiejskich lub zaangażowane bezpośrednio w realizację i wdrażanie PROW 2014-2020</t>
  </si>
  <si>
    <t>Międzynarodowe Targi Przemysłu Spożywczego, Rolnictwa i Ogrodnictwa "Grüne Woche 2018"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</si>
  <si>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</si>
  <si>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</si>
  <si>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 xml:space="preserve">liczba targów/ liczba spotkań </t>
  </si>
  <si>
    <t>1/1</t>
  </si>
  <si>
    <t>ogół społeczeństwa, podmioty uczestniczące w realizacji i wdrażaniu PROW 2014-2020;
instytucje zaangażowane w rozwój obszarów wiejskich lub zaangażowane bezpośrednio w realizację i wdrażanie PROW 2014-2020; przedstawiciele branży rolno-spożywczej</t>
  </si>
  <si>
    <t>Dożynki Prezydenckie Spała 2018</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</si>
  <si>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</si>
  <si>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targi/imprezy plenerowe/wystawy</t>
  </si>
  <si>
    <t>producenci rolni, samorządowcy oraz ogół społeczeństwa; podmioty uczestniczące w realizacji i wdrażaniu PROW 2014-2020;
instytucje zaangażowane w rozwój obszarów wiejskich lub zaangażowane bezpośrednio w realizację i wdrażanie PROW 2014-2020; przedstawiciele LGD, członkinie KGW</t>
  </si>
  <si>
    <t>Udział i organizacja spotkań dotyczących możliwości realizacji przedsięwzięć w ramach PROW 2014-2020 oraz aktywizacji mieszkańców obszarów wiejskich</t>
  </si>
  <si>
    <t>Wzrost świadomości i wiedzy na temat możliwości realizacji przedsięwzięć w ramach PROW 2014-2020 wśród potencjalnych beneficjentów</t>
  </si>
  <si>
    <t>konferencje, spotkania, szkolenia, imprezy plenerowe</t>
  </si>
  <si>
    <t>liczba konferencji, spotkań, szkoleń, imprez plenerowych</t>
  </si>
  <si>
    <t>beneficjenci oraz potencjalni beneficjenci PROW 2014-2020; podmioty uczestniczące w realizacji i wdrażaniu PROW 2014-2020;
instytucje zaangażowane w rozwój obszarów wiejskich lub zaangażowane bezpośrednio w realizację i wdrażanie PROW 2014-2020</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</si>
  <si>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</si>
  <si>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</si>
  <si>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szkolenia, spotkania, warsztaty, wyjazdy studyjne, konferencje</t>
  </si>
  <si>
    <t>liczba szkoleń, spotkań, warsztatów, wyjazdów studyjnych, konferencji</t>
  </si>
  <si>
    <t>samorządowcy w tym przedstawiciele Urzędu Marszałkowskiego  oraz przedstawiciele LGD; instytucje zaangażowane w rozwój obszarów wiejskich oraz bezpośrednio w realizację i wdrażanie PROW 2014-2020</t>
  </si>
  <si>
    <t>Wspieranie współpracy lokalnego partnerstwa na rzecz lepszego wykorzystania zasobów LGD</t>
  </si>
  <si>
    <t>Organizacja wyjazdu studyjnego dla przedstawicieli lokalnego partnerstwa LGD "Wielkopolska z Wyobraźnią" mającego na celu wzrost poziomu wiedzy i nawiązanie współpracy z co najmniej jedną LGD</t>
  </si>
  <si>
    <t xml:space="preserve">Członkowie istniejącego partnerstwa LGD „Wielkopolska z Wyobraźnią”  oraz  członkowie osób prawnych wchodzących w skład LGD. </t>
  </si>
  <si>
    <t>Stowarzyszenie "Wielkopolska z Wyobraźnią"</t>
  </si>
  <si>
    <t>ul. Stary Rynek 11, 63-720 Koźmin Wielkopolski</t>
  </si>
  <si>
    <t>w tym przedstawicieli LGD</t>
  </si>
  <si>
    <t>19</t>
  </si>
  <si>
    <t>Działania LGD na rzecz tworzenia sieci kontaktów i wzmacniania współpracy</t>
  </si>
  <si>
    <t xml:space="preserve">Organizacja i udział w jednodniowym wyjeździe studyjnym i spotkaniu z członkami Dolnośląskiej Sieci Partnerstw LGD. </t>
  </si>
  <si>
    <t>Liczba szkoleń/seminariów/warsztatów/spotkań</t>
  </si>
  <si>
    <t>Członkowie Wielkopolskiej Sieci LGD</t>
  </si>
  <si>
    <t>Wielkopolska Sieć LGD</t>
  </si>
  <si>
    <t>Łubowo 1, 62-260 Łubowo</t>
  </si>
  <si>
    <t>Liczba uczestników szkoleń/seminariów warsztatów/spotkań</t>
  </si>
  <si>
    <t>Puszcza Notecka uczy, aktywizuje, integruje</t>
  </si>
  <si>
    <t>Zsieciowanie i zaktywizowanie co najmniej 20 osób pracujących na rzecz rozwoju obszarów wiejskich poprzez prowadzenie obiektów w branży turystycznej oraz 40 osób młodych, które wkrótce wchodzić będą na rynek pracy. Operacja ma na celu również promocję obszaru jako miejsca atrakcyjnego do życia dla młodych osób.</t>
  </si>
  <si>
    <t>Osoby młode do 35 roku życia mieszkające na obszarach wiejskich</t>
  </si>
  <si>
    <t>LGD "Puszcza Notecka"</t>
  </si>
  <si>
    <t>ul. Dworcowa 18,   64-400 Międzychód</t>
  </si>
  <si>
    <t>66</t>
  </si>
  <si>
    <t>Rolnicze wykorzystanie oraz ochrona wód przed zanieczyszczeniami</t>
  </si>
  <si>
    <t>Celem operacji jest zorganizowanie 20 spotkań informacyjno – szkoleniowych o zasięgu powiatu na terenie Województwa Wielkopolskiego oraz przeszkolenie 1000 osób w skali województwa</t>
  </si>
  <si>
    <t xml:space="preserve">Rolnicy z terenu Wielkopolski, przedstawiciele lokalnych samorządów, przedstawiciele instytucji działających w zakresie gospodarowania wodami, przedstawiciele spółek wodnych oraz sektora prywatnego </t>
  </si>
  <si>
    <t>Wielkopolska Izba Rolnicza</t>
  </si>
  <si>
    <t>ul. Golęcińska 9L,   60-626 Poznań</t>
  </si>
  <si>
    <t>Aplikacja doradcza EPSU - narzędzie wspierające innowacje i rozwój cyfrowy wielkopolskiej wsi</t>
  </si>
  <si>
    <t>Wymiana wiedzy i upowszechnienie nowoczesnych technologii zastosowanych do świadczenia usług doradczych</t>
  </si>
  <si>
    <t>Stoisko wystawiennicze/punkt informacyjny na targach/imprezie plenerowej/wystawie</t>
  </si>
  <si>
    <t>Liczba stoisk wystawienniczych/punktów informacyjnych na targach/imprezie plenerowej/wystawie</t>
  </si>
  <si>
    <t>Uczestnicy imprez- rolnicy i mieszkańcy wsi, odbiorcy strony internetowej WODR, doradcy WODR, pracownicy i studyenci Uniwersytetu Przyrodniczego w Poznaniu</t>
  </si>
  <si>
    <t>Wielkopolski Ośrodek Doradztwa Rolniczego</t>
  </si>
  <si>
    <t>ul. Sieradzka 29,      60-163 Poznań</t>
  </si>
  <si>
    <t>Szacowana liczba odwiedzających stoiska wystawiennicze/punkty informacyjne na targach/imprezie plenerowej/wystawie</t>
  </si>
  <si>
    <t>średnio miesięcznie około 80 000 odsłon</t>
  </si>
  <si>
    <t>Rozwój planujemy - strategie piszemy</t>
  </si>
  <si>
    <t xml:space="preserve">Wzrost poziomu wiedzy i umiejętności w zakresie zrównoważonego planowania strategicznego i zarządzania rozwojem jednostek wiejskich oraz współpracy wśród lokalnych liderów  z obszaru powiatu krotoszyńskiego i gostyńskiego.   </t>
  </si>
  <si>
    <t>Lokalni liderzy z powiatów krotoszyńskiego i gostyńskiego, w szczególności sołtysi, członkowie rad sołeckich i grup odnowy wsi</t>
  </si>
  <si>
    <t>Kreatywne zastosowanie OZE w praktyce</t>
  </si>
  <si>
    <t>Podwyższenie wiedzy mieszkańców obszarów wiejskich w zakresie dostępnych technologii OZE i kreatywnego ich zastosowania w przedsiębiorczości i przedsięwzięciach komunalnych.</t>
  </si>
  <si>
    <t>Przedstawiciele Lokalnych Grup Działania z terenu Wielkopolski, przedstawiciele wielkopolskich jednostek doradztwa rolniczego, przedstawiciele wielkopolskich samorządów, nauczyciele i uczniowie szkół rolniczych i leśnych, przedsiębiorcy</t>
  </si>
  <si>
    <t>Centrum Doradztwa Rolniczego w Brwinowie, Oddział w Poznaniu</t>
  </si>
  <si>
    <t>ul. Winogrady 63,  61-659 Poznań</t>
  </si>
  <si>
    <t>Liczba uczestników szkoleń/seminariów warszatów/spotkań</t>
  </si>
  <si>
    <t>w tym: przedstawicieli LGD</t>
  </si>
  <si>
    <t>w tym: liczba doradców rolniczych</t>
  </si>
  <si>
    <t>w tym: liczba przedstawicieli LGD</t>
  </si>
  <si>
    <t>Przetwórstwo mleka na poziomie gospodarstwa szansą na rozwój</t>
  </si>
  <si>
    <t>Organizacja szkolenia i wyjazdu studyjnego mających na celu podnoszenie poziomu wiedzy i umiejętności w obszarze małego przetwórstwa lokalnego na przykładzie mleka krowiego oraz sprzedaży bezpośredniej jako formy realizacji krótkich łańcuchów dostaw wśród rolników oraz członków Kół Gospodyń Wiejskich z obszaru powiatu krotoszyńskiego i gostyńskiego</t>
  </si>
  <si>
    <t>Rolnicy i członkowie Kół Gospodyń Wiejskich</t>
  </si>
  <si>
    <t>ul. Stary Rynek 11, 63-720 Koźmin Wlkp.</t>
  </si>
  <si>
    <t>Prawo Łowieckie w aspekcie społecznym, środowiskowym, rolniczym i ekonomicznym</t>
  </si>
  <si>
    <t>Organizacja 6 subregionalnych konferencji dla 650 osób</t>
  </si>
  <si>
    <t>Konferencja/kongres</t>
  </si>
  <si>
    <t>Liczba konferencji/kongresów</t>
  </si>
  <si>
    <t>Rolnicy, myśliwi, dzierżawcy i zarządcy obwodów łowieckich, przedstawiciele urzędów miast i gmin, starostw, przedstawiciele Lasów Państwowych, organizacji ekologicznych.</t>
  </si>
  <si>
    <t>"Produkt lokalny - krótkie łancuchy dostaw"</t>
  </si>
  <si>
    <t>Przekazanie rolnikom i innym podmiotom uczestniczącym w rozwoju obszarów wiejskich wiedzy i informacji w zakresie produktu lokalnego będącego jednym z elementów krótkiego łańcucha dostaw żywności, promocja produktu lokalnego jako elementu umożliwiającego pozyskiwanie dodatkowego źródła dochodu</t>
  </si>
  <si>
    <t>Rolnicy (producenci), osoby zainteresowane przetwórstwem żywnościowych produktów lokalnych o charakterze regionalnym i tradycyjnym oraz osoby zainteresowane ich sprzedażą.</t>
  </si>
  <si>
    <t>Liczba uczestników konferencji/kongresów</t>
  </si>
  <si>
    <t>55</t>
  </si>
  <si>
    <t>Liczba stoisk wystawienniczych/ punktów informacyjnych na targach/imprezie plenerowej/wystawie</t>
  </si>
  <si>
    <t>Urbanistyczny i planistyczny rozwój obszarów wiejskich - zasady prawidłowego kształtowania przestrzeni wsi wielkopolskiej (projekt pilotażowy)</t>
  </si>
  <si>
    <t>Identyfikacja urbanistycznego potencjału wsi wielkopolskiej, ocena prawidłowości sposobu zabudowy i zagospodarowania, określenie zbioru właściwych rozwiązań architektonicznych i przestrzenno-funkcjonalnych poprzez przeprowadzenie analizy/ekspertyzy, wydanie publikacji, zorganizowanie wyjazdu stydujnego i konferencji oraz informację i publikację w Internecie</t>
  </si>
  <si>
    <t>Przedstawiciele władz samorządowych województwa wielkopolskiego i mieszkańcy gmin, których wsie brały udział w badaniu oraz inni interesariusze zainteresowani problematyką prawidłowego kształtowania przestrzeni obszarów wiejskich</t>
  </si>
  <si>
    <t>Uniwersytet im. Adama Mickiewicza w Poznaniu</t>
  </si>
  <si>
    <t>ul. Wieniawskiego 1, 61-712 Poznań</t>
  </si>
  <si>
    <t>Analiza/ekspertyza/badanie</t>
  </si>
  <si>
    <t>Ekspertyzy</t>
  </si>
  <si>
    <t>„Wielkopolskie Święto Mleka i Powiatu Kolskiego”</t>
  </si>
  <si>
    <t>Celem realizacji operacji jest zwiększenie udziału grupy docelowej społeczeństwa województwa wielkopolskiego  do  wdrażania inicjatyw na rzecz rozwoju obszarów wiejskich, promocja idei zdrowego odżywiania oraz  produktów mlecznych wysokiej jakości pochodzących z Wielkopolski oraz zachęcanie rolników do zrzeszania się w Spółdzielni Mleczarskiej w Kole</t>
  </si>
  <si>
    <t>społeczeństwo województwa wielkopolskiego ze szczególnym uwzględnieniem mieszkańców powiatu kolskiego</t>
  </si>
  <si>
    <t>Okręgowa Spółdzielnia Mleczarska w Kole</t>
  </si>
  <si>
    <t>ul. Towarowa 6,       62-600 Koło</t>
  </si>
  <si>
    <t>Szacowana liczba uczestników targów / imprez plenerowych / wystaw</t>
  </si>
  <si>
    <t>7 000</t>
  </si>
  <si>
    <t xml:space="preserve">„Szparagi – złoto z ziemi – Smak Naszego Regionu” </t>
  </si>
  <si>
    <t>Wspieranie profesjonalnej współpracy rolników przyczyniającej się do tworzenia marki przemęckiego szparaga  ako produktu regionalnego, zwiększenie zainteresowania producentów rolnych tworzeniem grup producenckich, struktur handlowych lub innych form współpracy.</t>
  </si>
  <si>
    <t xml:space="preserve">Konferencja/kongres     </t>
  </si>
  <si>
    <t>producenci i przetwórcy szparagów, osoby zainteresowane produkcja  lub przetwórstwem szparaga z terenu Gminy Przemęt oraz społeczność lokalna</t>
  </si>
  <si>
    <t>26 475,85 zł</t>
  </si>
  <si>
    <t>Gmina Przemęt</t>
  </si>
  <si>
    <t>ul. Jagiellońska 8,     64-234 Przemęt</t>
  </si>
  <si>
    <t xml:space="preserve">Publikacja/materiał drukowany   </t>
  </si>
  <si>
    <t xml:space="preserve">Konkurs/olimpiada </t>
  </si>
  <si>
    <t>Liczba uczestników konkursów / olimpiad</t>
  </si>
  <si>
    <t>Inne: dni otwarte</t>
  </si>
  <si>
    <t>liczba tablic informacyjnych</t>
  </si>
  <si>
    <t>Udział w Dożynkach Powiatowych w Milczu formą rozpowszechniania wiedzy o możliwościach rozwoju obszarów wiejskich oraz o formach wsparcia finansowego i promocji rynku pracy</t>
  </si>
  <si>
    <t>Poszerzanie wiedzy o polityce rozwoju obszarów wiejskich i możliwości otrzymania wsparcia finansowego oraz upowszechnienie wiedzy w zakresie planowania rozwoju lokalnego</t>
  </si>
  <si>
    <t>Osoby młode, starsze, osoby niepełnosprawne oraz kobiety i osoby bezrobotne</t>
  </si>
  <si>
    <t xml:space="preserve">Stowarzyszenie Dolina Noteci </t>
  </si>
  <si>
    <t>ul. Sienkiewicza 2,    64-800 Chodzież,</t>
  </si>
  <si>
    <t>5 000</t>
  </si>
  <si>
    <t xml:space="preserve">Prasa </t>
  </si>
  <si>
    <t xml:space="preserve">Liczba artykułów / wkładek / ogłoszeń w prasie </t>
  </si>
  <si>
    <t xml:space="preserve">I </t>
  </si>
  <si>
    <t>Targi Rolnicze Kościelec 2018 „Promocja Agrobiznesu – Innowacyjność w rolnictwie”</t>
  </si>
  <si>
    <t>Promocja agrobiznesu, w tym przede wszystkim innowacyjnych technologicznych rozwiązań w rolnictwie i nowych form sprzedaży, pokazanie nowych technik korzystania z informacji ogólnodostępnych w internecie i systemach mobilnych oraz możliwienie bezpośredniego kontaktu uczestnikom targów z przedstawicielami nauki, doradztwa, administracji rządowej i samorządowej, dostawców rozwiązań innowacyjnych</t>
  </si>
  <si>
    <t>Rolnicy, mieszkańcy obszarów wiejskich, studenci i uczniowe szkół rolniczych.</t>
  </si>
  <si>
    <t>Wielkopolski Ośrodek Doradztwa Rolniczego w Poznaniu</t>
  </si>
  <si>
    <t>ul. Sieradzka 29,       60-163 Poznań</t>
  </si>
  <si>
    <t>17 000</t>
  </si>
  <si>
    <t>VI edycja konkursu „Fundusz sołecki – najlepsza inicjatywa” skierowanego do sołectw z terenu województwa wielkopolskiego i konferencja finałowa „Wiejska polska”</t>
  </si>
  <si>
    <t>Wzrost aktywizacji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</si>
  <si>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Sołtysi, członkowie rad sołeckich, mieszkańcy wsi, przedstawiciele jednostek samorządu terytorialnego, liderzy grup odnowy wsi, lokalnych grup działania oraz lokalni liderzy i animatorzy, przedstawiciele sektora prywatnego angażujący się 
we współpracę z mieszkańcami wsi na rzecz rozwoju małych ojczyzn</t>
  </si>
  <si>
    <t xml:space="preserve">Krajowe Stowarzyszenie Sołtysów </t>
  </si>
  <si>
    <t>ul. Zofii Urbanowskiej 8,          62-500 Konin</t>
  </si>
  <si>
    <t>Ze spiżarni wiejskiej gospodyni do Unii</t>
  </si>
  <si>
    <t>Aktywizacja mieszkańców obszarów wiejskich oraz podnoszenie ich świadomości i wiedzy na temat rozwoju obszarów wiejskich, produkcji i promocji własnych produktów spożywczych i możliwości finansowego wsparcia.</t>
  </si>
  <si>
    <t xml:space="preserve">Kóła Gospodyń Wiejskich działających na terenie Gminy Miejska Górka, przedstawiciele Stowarzyszenia Dzieci i Osób Niepełnosprawnych z Miejskiej Górki, przedstawiciele Ukraińców mieszkających na terenie gminy oraz członkowie innych organizacji społecznych działających na terenie Gminy Miejska Górka. </t>
  </si>
  <si>
    <t>Ośrodek Kultury, Sportu, Aktywności lokalnej w Miejskiej Górce</t>
  </si>
  <si>
    <t>ul. Jana Pawła II 6,   63-910 Miejska Górka</t>
  </si>
  <si>
    <t>„Pieczarka – od produkcji, aż po stół” promocja lokalnego produktu,                                                                                „Konkurs na najsmaczniejszą potrawę z pieczarki”</t>
  </si>
  <si>
    <t>Nawiązanie współpracy z producentami, przetwórcami pieczarek i Stowarzyszeniami Kół Gospodyń Wiejskich powiatu grodziskiego i powiatów ościennych, promocja wspólnych działań oraz podniesienie wiedzy społeczeństwa na temat możliwości pozyskania dodatkowych dochodów w gospodarstwie</t>
  </si>
  <si>
    <t>Producenci i przetwórcy pieczarek oraz Koła Gospodyń Wiejskich powiatu grodziskiego i powiatów ościennych</t>
  </si>
  <si>
    <t xml:space="preserve">Organizacja imprezy plenerowej pn. Dzień Ogórka </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</si>
  <si>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</si>
  <si>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 oraz rolnicy</t>
  </si>
  <si>
    <t xml:space="preserve">Gmina Dąbie </t>
  </si>
  <si>
    <t>pl. Mickiewicza 1,   62-660 Dąbie</t>
  </si>
  <si>
    <t>800</t>
  </si>
  <si>
    <t xml:space="preserve">Parada Straży Grobu Pańskiego – promocją dziedzictwa kulturowego Stawiszyna </t>
  </si>
  <si>
    <t>Zwiększenie udziału zainteresowanych stron we wdrażaniu inicjatyw poprzez informowanie społeczeństwa o tradycyjnym dorobku dziedzictwa kulturowego jakim są obrzędy związane ze Strażą Grobu Pańskiego subregionu</t>
  </si>
  <si>
    <t>Dzieci i młodzież, 10 grup Straży Grobu Pańskiego oraz mieszkańcy Miasta i Gminy Stawiszyn oraz subregionu</t>
  </si>
  <si>
    <t>11 319,12</t>
  </si>
  <si>
    <t xml:space="preserve">Gmina i Miasto Stawiszyn </t>
  </si>
  <si>
    <t>ul. Szosa Pleszewska 3, 62-820 Stawiszyn</t>
  </si>
  <si>
    <t xml:space="preserve">„Dziedzictwo kulinarne Krajny Złotowskiej – co w Kniei Pichcić – warsztaty kuchni myśliwskiej </t>
  </si>
  <si>
    <t>Zwiększenie wiedzy na temat bogactwa kulinarnego Krajny Złotowskiej, budowanie relacji przedstawicieli trzech sektorów i środowisk wiejskich oraz rozwijanie postaw przedsiębiorczości na terenach wiejskich</t>
  </si>
  <si>
    <t>Koła Gospodyń Wiejskich, przedstawiciele nadleśnictw, kół myśliwskich,rolników, przedsiębiorców i przedstawicieli samorządów</t>
  </si>
  <si>
    <t xml:space="preserve">Stowarzyszenie Lokalna Grupa Działania Krajna Złotowska </t>
  </si>
  <si>
    <t>al. Piasta 32, 77-400 Złotów</t>
  </si>
  <si>
    <t>140</t>
  </si>
  <si>
    <t>15</t>
  </si>
  <si>
    <t xml:space="preserve">Promocja agroturystyki, tradycji kulinarnych i rękodzieła wielkopolskiej wsi </t>
  </si>
  <si>
    <t>Zwiększenie atrakcyjności ofert gospodarstw agroturystycznych oraz tworzenie nowych gospodarstw</t>
  </si>
  <si>
    <t xml:space="preserve">Koła Gospodyń Wiejskich, Stowarzyszenia, Sołectwa i Gospodarstwa Agroturystyczne powiatu rawickiego, leszczyńskiego, kościańskiego, gostyńskiego </t>
  </si>
  <si>
    <t>liczba laureatów</t>
  </si>
  <si>
    <t>Biuletyn informacyjny "Nasza euroPROWincja" w wersji polsko- i angielskojęzycznej</t>
  </si>
  <si>
    <t>Publikacja "Dobre praktyki realizacji PROW 2014-2020"</t>
  </si>
  <si>
    <t>1
1500</t>
  </si>
  <si>
    <t>Promocja dorobku wielkopolskich LGD podczas Dożynek Prezydenckich w Spale oraz zapewnienie pomocy technicznej w zakresie współpracy międzyterytorialnej</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</si>
  <si>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międzyteryorialnej. Dodatkowym celem operacji jest także zachowanie dziedzictwa kulturowego wsi, w tym obrzędowości związanej ze zbiorem. </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</si>
  <si>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</si>
  <si>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</si>
  <si>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</si>
  <si>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</si>
  <si>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Dzień św. Marcina w Brukseli 2019</t>
  </si>
  <si>
    <t>Aktywizacja kobiet na obszarach wiejskich poprzez udział członkiń kół gospodyń wiejskich w konkursie promującym dziedzictwo kulinarne, przyczyniającym się do rozwoju obszarów wiejskich w województwie wielkopolskim</t>
  </si>
  <si>
    <t>Organizacja konkursu mającego na celu zainspirowanie kół gospodyń wiejskich do większej aktywności na rzecz rozwoju obszarów wiejskich, promocji wielkopolskiego dziedzictwa kulinarnego i kulturowego, a także zwiększenia wiedzy mieszkańców obszarów wiejskich  na temat możliwości zrzeszania się w KGW oraz korzystania ze środków europejskich w ramach PROW przez KGW</t>
  </si>
  <si>
    <t xml:space="preserve">                                   1
</t>
  </si>
  <si>
    <t>mieszkańcy obszarów wiejskich, członkinie oraz potencjalne członkinie kół gospodyń wiejskich, instytucje zaangażowane w rozwój obszarów wiejskich</t>
  </si>
  <si>
    <t>Wymiana wiedzy oraz rezultatów działań pomiędzy podmiotami uczestniczącymi w rozwoju obszarów wiejskich, w tym organizacja wydarzeń targowych o zasięgu krajowym i międzynarodowym</t>
  </si>
  <si>
    <t>Organizacja spotkań i wydarzeń targowych mających na celu wymianę wiedzy na temat  możliwości rozwoju obszarów wiejskich oraz promocji życia na wsi</t>
  </si>
  <si>
    <t>spotkania, targi</t>
  </si>
  <si>
    <t>liczba targów/spotkań</t>
  </si>
  <si>
    <t>ogół społeczeństwa, podmioty uczestniczące w realizacji i wdrażaniu PROW 2014-2020; instytucje zaangażowane w rozwój obszarów wiejskich lub zaangażowane bezpośrednio w realizację i wdrażanie PROW 2014-2020; przedstawiciele branży rolno-spożywczej</t>
  </si>
  <si>
    <t>Organizacja i 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</si>
  <si>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Organizacja wyjazdu studyjnego dla samorządowców z województwa wielkopolskiego mającego na celu poznanie przykładów dobrych praktyk realizacji PROW 2014-2020 w innym regionie kraju, wymianę wiedzy i doświadczeń na temat rozwoju obszarów wiejskich w ramach spotkań zorganizowanych podczas wyjazdu</t>
  </si>
  <si>
    <t xml:space="preserve">samorządowcy, w tym przedstawiciele Urzędu Marszałkowskiego,  przedstawiciele LGD oraz instytucje zaangażowane w rozwój obszarów wiejskich lub zaangażowane bezpośrednio w realizację i wdrażanie PROW 2014-2020 </t>
  </si>
  <si>
    <t>Międzynarodowe Targi Przemysłu Spożywczego, Rolnictwa i Ogrodnictwa "Grüne Woche 2019" w Berlinie</t>
  </si>
  <si>
    <t>Współpracujemy – zasoby LGD wykorzystujemy</t>
  </si>
  <si>
    <t>Celem głównym jest wzrost poziomu wiedzy reprezentantów lokalnego partnerstwa LGD „Wielkopolska z Wyobraźnią” działającego na obszarze powiatu krotoszyńskiego i gostyńskiego na rzecz zacieśnienia współpracy w zakresie lepszego wykorzystania zasobów LGD, poprzez realizację wyjazdu studyjnego w tym nawiązanie kontaktu inicjującego zawiązanie współpracy i wymianę doświadczeń z co najmniej jedną Lokalną Grupą Działania prowadzącą działalność gospodarczą i mającą wypracowany system certyfikacji marki lokalnej.</t>
  </si>
  <si>
    <t xml:space="preserve">Członkowie istniejącego partnerstwa LGD „Wielkopolska z Wyobraźnią” oraz  członkowie osób prawnych wchodzących w skład LGD. </t>
  </si>
  <si>
    <t>Stowarzyszenie "Wielkopolska                         z Wyobraźnią"</t>
  </si>
  <si>
    <t>Poprzez wyjazd studyjny, spotkania, szkolenie, warsztaty i wymianę doświadczeń nastąpi promowanie życia na wsi, podniesienie świadomości na  temat żywności ekologicznej, jej produkcji, a także upowszechnianie wiedzy w zakresie planowania rozwoju lokalnego z uwzględnieniem potencjału ekonomicznego, społecznego i środowiskowego danego obszaru.</t>
  </si>
  <si>
    <t xml:space="preserve">Osoby z obszaru działania Lokalnej Grupy Działania „MIĘDZY LUDŹMI                                   I JEZIORAMI”  oraz przedstawiciele LGD            (gmina: Kazimierz Biskupi, Kleczew, Ślesin, Skulsk, Wilczyn).
</t>
  </si>
  <si>
    <t>Między Ludźmi                     i Jeziorami</t>
  </si>
  <si>
    <t>Plac Wolności 2, 62-530 Kazimierz Biskupi</t>
  </si>
  <si>
    <t>w tym: liczba doradców</t>
  </si>
  <si>
    <t>LGD KOLD  tworzy sieć kontaktów i aktywizuje mieszkańców obszaru</t>
  </si>
  <si>
    <t xml:space="preserve">Aktywizacja społeczności lokalnej wdrażającej PROW wraz z rozwojem obszarów wiejskich. </t>
  </si>
  <si>
    <t>Członkowie LGD jak i mieszkańcy obszaru, działający w ramach programu PROW               w tym w aktywizacji mieszkańców, promowania tworzenia miejsc pracy i dziedzictwa kulturowego.</t>
  </si>
  <si>
    <t>Lokalna Grupa Działania KOLD</t>
  </si>
  <si>
    <t>ul. Rynek 33/1, 64-310 Lwówek</t>
  </si>
  <si>
    <t>Międzyterytorialna współpraca LGD jako źródło wiedzy                               i doświadczeń</t>
  </si>
  <si>
    <t>Wspieranie tworzenia sieci współpracy i podnoszenie wiedzy członków Wielkopolskiej Sieci LGD na temat wielofunduszowych LGD poprzez udział w wyjeździe studyjnym do LGD z Województwa Kujawsko - Pomorskiego.</t>
  </si>
  <si>
    <t xml:space="preserve">Pracownicy biur lub członkowie Zarządów lokalnych grup działania z Wielkopolski, zrzeszonych w ramach Związku Stowarzyszeń Wielkopolska Sieć Lokalnych Grup Działania oraz Zarząd Sieci. </t>
  </si>
  <si>
    <t>Związek Stowarzyszeń Wielkopolska Sieć Lokalnych Grup Działania</t>
  </si>
  <si>
    <t>(KO)operatywność na wsi</t>
  </si>
  <si>
    <t>Celem niniejszego projektu jest inspirowanie i inicjowanie działań wspierających rozwój partnerskiego podejścia na rzecz rozwoju przedsiębiorczości, budowanie postaw przedsiębiorczych w szczególności pośród osób młodych, aktywizacja seniorów i wzrost pewności siebie mieszkańców obszarów wiejskich Turkowskiej Unii Rozwoju - T.U.R. oraz promocja naszego obszaru jako miejsca sprzyjającego rozwojowi społecznych inicjatyw poprzez organizację wyjazdów studyjnych, warsztatów, kongresu, stoiska produktów lokalnych i filmu promującego potencjał wsi do końca października 2019 r.</t>
  </si>
  <si>
    <t>Mieszkańcy z gmin z powiatu tureckiego: Brudzew, Kawęczyn, Dobra, Malanów, Przykona, Władysławów, Turek, z powiatu kolskiego - Kościelec oraz powiatu sieradzkiego - Goszczanów (woj. łódzkie).</t>
  </si>
  <si>
    <t>Turkowska Unia Rozwoju - T.U.R.</t>
  </si>
  <si>
    <t>ul. Kolska Szosa 3, 62-700 Turek</t>
  </si>
  <si>
    <t>Liczba stoisk wystawienniczych / punktów informacyjnych na targach / imprezie plenerowej / wystawie</t>
  </si>
  <si>
    <t xml:space="preserve">Szacowana liczba odwiedzających stoiska wystawiennicze / punkty informacyjne na targach / imprezie plenerowej / wystawie </t>
  </si>
  <si>
    <t>Liczba audycji / programów / spotów w radiu i telewizji</t>
  </si>
  <si>
    <t xml:space="preserve">Łączna liczba osób oglądających programy w telewizji oraz słuchaczy radiowych </t>
  </si>
  <si>
    <t>Aktywni lokalnie</t>
  </si>
  <si>
    <t>Celem operacji jest ułatwienie budowania partnerstwa i współpracy pomiędzy podmiotami inicjującymi działania na rzecz społeczności lokalnej. Operacja ma również na celu przekazanie wiedzy i informacji oraz wymianę wiedzy i informacji w zakresie partnerstwa i nawiązywania współpracy prowadzącej do aktywizacji mieszkańców obszarów wiejskich.</t>
  </si>
  <si>
    <t xml:space="preserve">Liczba konferencji/ kongresów </t>
  </si>
  <si>
    <t xml:space="preserve">Rolnicy, domownicy, inni mieszkańcy obszarów wiejskich, osoby zainteresowane tematyką żywności wysokiej jakości, jej sprzedażą oraz wspieraniem aktywizacji i współpracy mieszkańców na terenach obszarów wiejskich, a także doradcy rolniczy z terenu województwa wielkopolskiego. </t>
  </si>
  <si>
    <t>ul. Sieradzka 29, 60-163 Poznań</t>
  </si>
  <si>
    <t xml:space="preserve">w tym: liczba  doradców </t>
  </si>
  <si>
    <t xml:space="preserve">Udział w Targach Sztuki Ludowej i Ogólnopolskim Festiwalu Kapel i Śpiewaków Ludowych </t>
  </si>
  <si>
    <t>Celem operacji  jest upowszechnienie wiedzy i wymiana doświadczeń  w zakresie dobrych praktyk tradycyjnej wytwórczości lokalnej i folkloru wśród twórców ludowych, przedstawicieli zespołów folklorystycznych i Kół Gospodyń Wiejskich oraz ich aktywizacja poprzez uczestnictwo w wyjeździe studyjnym na Targi Sztuki Ludowej i Ogólnopolski Festiwalu Kapel i Śpiewaków Ludowych w Kazimierzu Dolnym oraz przygotowanie stoiska promocyjnego.</t>
  </si>
  <si>
    <t>Twórcy ludowi, przedstawiciele zespołów folklorystycznych i Kół Gospodyń Wiejskich z terenu powiatu krotoszyńskiego i gostyńskiego oraz przedstawiciele LGD z terenu powiatu krotoszyńskiego i gostyńskiego.</t>
  </si>
  <si>
    <t>Wyplatać każdy może</t>
  </si>
  <si>
    <t xml:space="preserve">Przekazanie wiedzy i podstawowych umiejętności plecionkarskich grupie 400 osób: dzieciom, młodzieży, dorosłym i seniorom w tym osobom niepełnosprawnych w zakresie pięciu różnych technik wyplatania, podczas trzeciego dnia  IV Światowego Festiwalu Wikliny i Plecionkarstwa na terenie Muzeum Wikliny i Chmielarstwa w Nowym Tomyślu.
Popularyzacja plecionkarstwa jako zawodu w formie przygotowanie dokumentacji               ze zrealizowanej operacji w formie 250 zdjęć zapisanych na nośniku elektronicznym.  
 </t>
  </si>
  <si>
    <r>
      <t>Liczba szkoleń/ seminariów/ warsztatów</t>
    </r>
    <r>
      <rPr>
        <sz val="11"/>
        <color theme="1"/>
        <rFont val="Calibri"/>
        <family val="2"/>
        <charset val="238"/>
        <scheme val="minor"/>
      </rPr>
      <t>/spotkań</t>
    </r>
  </si>
  <si>
    <t>1 (w podziale na 5 tematów)</t>
  </si>
  <si>
    <t>Mieszkańcy województwa wielkopolskiego jako osoby uczestniczące w IV Światowym Festiwalu Wikliny i Plecionkarstwa. Przedstawiciele wszystkich sektorów: publicznego – nauczyciele, pracownicy samorządu i jednostek podległych samorządowi, przedstawiciele organizacji pozarządowych oraz przedstawiciele sektora gospodarczego.</t>
  </si>
  <si>
    <t>Ogólnopolskie Stowarzyszenie Plecionkarzy                              i Wikliniarzy</t>
  </si>
  <si>
    <t>ul. Tysiąclecia 3, 60-300 Nowy Tomyśl</t>
  </si>
  <si>
    <t xml:space="preserve">Organizacje pozarządowe dla wielkopolskiej wsi </t>
  </si>
  <si>
    <t>Celem operacji jest organizacja spotkania, które zaktywizuje i wskaże kierunki działań oraz stworzy platformę do nawiązania współpracy, wymiany doświadczeń i integracji między organizacjami działającymi na terenach wiejskich w całej Wielkopolsce.</t>
  </si>
  <si>
    <t xml:space="preserve">Liderzy rozwoju lokalnego, przedstawiciele kół gospodyń wiejskich, członkowie stowarzyszeń i organizacji działających na terenach wiejskich oraz osoby aktywnie działające na rzecz rozwoju obszarów wiejskich z całej Wielkopolski. </t>
  </si>
  <si>
    <t>ul. Golęcińska 9, 60-626 Poznań</t>
  </si>
  <si>
    <t>Przetwórstwo przyzagrodowe szansą na biznes</t>
  </si>
  <si>
    <t>Celem głównym jest wzrost zainteresowania, poziomu wiedzy oraz współpracy w obszarze małego przetwórstwa przyzagrodowego oraz sprzedaży bezpośredniej jako formy realizacji krótkich łańcuchów dostaw integrujących rolników                          i przedstawicieli organizacji wiejskich/rolniczych z obszaru powiatu krotoszyńskiego i gostyńskiego podczas zrealizowanego 1 wyjazdu studyjnego na przykładzie przyzagrodowej serowarni i winiarni.</t>
  </si>
  <si>
    <t>Rolnicy i członkowie organizacji wiejskich/rolniczych z terenu powiatu krotoszyńskiego i gostyńskiego oraz przedstawiciele LGD.</t>
  </si>
  <si>
    <t>Liczab uczestników</t>
  </si>
  <si>
    <t>Strategicznie planujemy - rozwój podejmujemy</t>
  </si>
  <si>
    <t xml:space="preserve">Głównym celem operacji  jest wzrost poziomu wiedzy i umiejętności w zakresie zrównoważonego planowania strategicznego i zarządzania rozwojem jednostek wiejskich oraz współpracy wśród lokalnych liderów 12 jednostek przestrzennych z obszaru powiatu krotoszyńskiego i gostyńskiego.  </t>
  </si>
  <si>
    <t>Lokalni liderzy z powiatów krotoszyńskiego i gostyńskiego                                                             w szczególności sołtysi, członkowie rad sołeckich i grup odnowy wsi.</t>
  </si>
  <si>
    <t>Wyjazd studyjny formą wymiany doświadczeń pomiędzy Lokalnymi Grupami Działania</t>
  </si>
  <si>
    <t>Promocja włączenia społecznego i rozwoju gospodarczego na obszarach wiejskich.</t>
  </si>
  <si>
    <t>Przedstawiciele partnerów projektu, osób biorących udział we wdrażaniu Lokalnej Strategii Rozwoju oraz mających wpływ na jej realizację, członkowie stowarzyszenia oraz lokalnej społeczności.</t>
  </si>
  <si>
    <t>Stowarzyszenie "Dolina Noteci"</t>
  </si>
  <si>
    <t>ul. Sienkiewicza 2, 64-800 Chodzież</t>
  </si>
  <si>
    <t>w tym: liczba przedstwicieli LGD</t>
  </si>
  <si>
    <t>Dobre formy i metody promocji sukcesem rozwoju Gminy i Miasta Stawiszyn</t>
  </si>
  <si>
    <t>Celem operacji jest stworzenie sieci kontaktów między partnerami, umożliwiających wymianę wiedzy, doświadczeń w obszarze form i metod promocji lokalnych produktów poprzez organizację dwóch wyjazdów studyjnych między partnerem KSOW a partnerem dodatkowym, oraz stworzenie dwóch filmów i ulotek, które będących pierwszą metodą promocji lokalnych produktów oraz przyczynią się do rozwoju Gminy i Miasta Stawiszyn oraz Gminy Wisła.</t>
  </si>
  <si>
    <t>40 mieszkańców Gminy i Miasta Stawiszyn (woj. Wielkopolskie) oraz 20 mieszkańców Gminy Wisła ( woj. Śląskie).</t>
  </si>
  <si>
    <t>Gmina i Miasto Stawiszyn</t>
  </si>
  <si>
    <t>2 000/miesiąc</t>
  </si>
  <si>
    <t>Odnawialne źródła energii OZE szansą na poprawę jakości powietrza</t>
  </si>
  <si>
    <t>Podwyższenie wiedzy uczestników szkolenia, uczniów szkół rolniczych/leśnych oraz mieszkańców obszarów wiejskich w zakresie możliwości poprawy jakości powietrza, wykorzystania technologii OZE oraz ich zastosowania w przedsiębiorczości i przedsięwzięciach komunalnych.</t>
  </si>
  <si>
    <t xml:space="preserve">Przedstawiciele Lokalnych Grup Działania z terenu Wielkopolski, przedstawiciele wielkopolskich jednostek doradztwa rolniczego, przedstawiciele wielkopolskich samorządów, nauczyciele i uczniowie szkół rolniczych i leśnych, przedsiębiorcy. </t>
  </si>
  <si>
    <t>Centrum Doradztwa Rolniczego                         w Brwinowie, Oddział       w Poznaniu</t>
  </si>
  <si>
    <t>ul. Winogrady 63, 61-659 Poznań</t>
  </si>
  <si>
    <t xml:space="preserve">w tym: liczba doradców </t>
  </si>
  <si>
    <t>Liczba uczestników konkursów/olimpiad</t>
  </si>
  <si>
    <t>Od producenta do konsumenta</t>
  </si>
  <si>
    <t>Celem operacji jest organizacja szkolenia dla rolników zainteresowanych tworzeniem i rozwijaniem działalności grup producentów rolnych oraz skracaniem łańcucha dostaw produktów spożywczych a także imprezy plenerowej promującej ofertę  grup producenckich.</t>
  </si>
  <si>
    <t>Liczba szkoleń/ seminariów/ warsztatów/spotkań</t>
  </si>
  <si>
    <t xml:space="preserve">Rolnicy zainteresowani prowadzeniem działalności w ramach grupy producentów rolnych oraz członkowie grup producentów rolnych, konsumenci, uczestnicy otwartej imprezy plenerowej. </t>
  </si>
  <si>
    <t>Liczba targów / imprez plenerowych / wystaw</t>
  </si>
  <si>
    <t>Wielkopolskie Święto Mleka i Powiatu Kolskiego</t>
  </si>
  <si>
    <r>
      <t>C</t>
    </r>
    <r>
      <rPr>
        <sz val="11"/>
        <rFont val="Calibri"/>
        <family val="2"/>
        <charset val="238"/>
        <scheme val="minor"/>
      </rPr>
      <t>elem operacji jest zwiększenie udziału grupy docelowej społeczeństwa województwa wielkopolskiego z uwzględnieniem mieszkańców powiatu kolskiego, regionu typowo rolniczego, a w szczególności grupy hodowców krów we wdrażaniu inicjatyw na rzecz rozwoju obszarów wiejskich, w tym: wzrost świadomości społeczeństwa dotyczącej zdrowotnych walorów mleka i jego przetworów, budowanie partnerskich relacji ze społecznością lokalną oraz branżą mleczarską, promocja produktów wielkopolskich spółdzielni mleczarskich, upowszechnianie wiedzy o potencjale wielkopolskiego mleczarstw, integracja środowisk wiejskich i rozwój obszarów wiejskich, zachęcanie rolników do zrzeszania się w Okręgowej Spółdzielni Mleczarni w Kole.</t>
    </r>
    <r>
      <rPr>
        <sz val="11"/>
        <color theme="1"/>
        <rFont val="Calibri"/>
        <family val="2"/>
        <charset val="238"/>
        <scheme val="minor"/>
      </rPr>
      <t xml:space="preserve"> Operacja przyczyni się też do promowania idei zdrowego odżywiania oraz do promocji produktów mlecznych wysokiej jakości pochodzących z Wielkopolski. 
</t>
    </r>
  </si>
  <si>
    <t>Społeczeństwo województwa wielkopolskiego ze szczególnym uwzględnieniem mieszkańców powiatu kolskiego, hodowcy krów, rolnicy.</t>
  </si>
  <si>
    <t>ul. Towarowa 6, 62-600 Koło</t>
  </si>
  <si>
    <t>Szparagi - złoto z ziemi - Naturalny Smak Zdrowia</t>
  </si>
  <si>
    <r>
      <t xml:space="preserve">Celem operacji jest wspieranie profesjonalnej współpracy rolników przyczyniającej się do tworzenia marki przemęckiego szparaga jako produktu regionalnego oraz zainicjowania i realizacji wspólnych inicjatyw promocyjnych, których celem jest wypromowanie przemęckiego szparaga jako produktu unikalnego, zdrowego. </t>
    </r>
    <r>
      <rPr>
        <sz val="9"/>
        <color rgb="FFFF0000"/>
        <rFont val="Calibri"/>
        <family val="2"/>
        <charset val="238"/>
        <scheme val="minor"/>
      </rPr>
      <t/>
    </r>
  </si>
  <si>
    <t>Producenci i przetwórcy szparagów, osoby zainteresowane produkcją  lub przetwórstwem szparaga z terenu Gminy Przemęt.</t>
  </si>
  <si>
    <t>ul. Jagiellońska 8, 64-234 Przemęt</t>
  </si>
  <si>
    <t>Liczba gospodarstw uprawiających szparagi</t>
  </si>
  <si>
    <t>Liczba dni</t>
  </si>
  <si>
    <t>Liczba tablic informacyjnych</t>
  </si>
  <si>
    <t>III Targi w Gminie Lisków - praca i kultura wsi</t>
  </si>
  <si>
    <t xml:space="preserve">Celem operacji jest rozwiązanie problemu: mały i nieskuteczny przepływ informacji pomiędzy osobami i instytucjami życia gospodarczego, szczególnie przez podnoszenie wiedzy, umiejętności i kompetencji mieszkańców z zakresu technologii upraw polowych oraz równoważenie poziomu gospodarstw poprzez propagowanie zakresu Programu. </t>
  </si>
  <si>
    <t>Rolnicy czynnie prowadzący gospodarstwa rolne oraz planujący rozwijać i unowocześniać technologie produkcyjne.</t>
  </si>
  <si>
    <t>Gmina Lisków</t>
  </si>
  <si>
    <t>ul. Ks. W. Blizińskiego 56, 62-850 Lisków</t>
  </si>
  <si>
    <t>Targi Rolnicze Kościelec 2019 "Promocja Agrobiznesu                         z uwzględnieniem produktu lokalnego, regionalnego                           i tradycyjnego jako czynnika rozwoju społeczności lokalnej"</t>
  </si>
  <si>
    <t>Celem operacji będzie dotarcie w sposób masowy i komunikatywny z informacją o czynnikach warunkujących rozwój gospodarstw rolnych i społeczności lokalnej, a w szczególności przygotowanie uczestników targów (rolników, mieszkańców obszarów wiejskich, Konina, Koła i okolicznych miasteczek) do podejmowania nowych wyzwań w celu poprawy rentowności gospodarstw i konkurencyjności wszystkich rodzajów przedsięwzięć w całym regionie, z wykorzystaniem zarówno zasobów dziedzictwa kulturowego wsi Wielkopolskiej jak i nowych technologii.</t>
  </si>
  <si>
    <t>Producenci rolni, gospodynie wiejskie, lokalni przedsiębiorcy, mieszkańcy obszarów wiejskich i miast.</t>
  </si>
  <si>
    <t>Jesienna Biesiada aktywnych seniorów</t>
  </si>
  <si>
    <t>Celem operacji będzie organizacja spotkania  w mieście Grabów nad Prosną w dniu 5.10.2019r. pn. „Jesienna biesiada aktywnych seniorów”, która przyczyni się do wymiany wiedzy pomiędzy podmiotami, aktywizacji i integracji seniorów - mieszkańców, wspierania włączenia społecznego, wspierania rozwoju przedsiębiorczości na obszarach wiejskich, w tym małego przetwórstwa, upowszechniania wiedzy w zakresie optymalizacji wykorzystania zasobów środowiska naturalnego, a także szeroko rozumianej promocji  jakości życia na wsi.</t>
  </si>
  <si>
    <t xml:space="preserve">Seniorzy mieszkający na terenie Miasta      i Gminy Grabów nad Prosną, m.in. reprezentujący Koło Polskiego Związku Emerytów, Inwalidów i Rencistów w Grabowie nad Prosną, Stowarzyszenie Klub Seniora „Pelikan”,  osoby indywidualne, niezrzeszone, seniorzy z zaprzyjaźnionych stowarzyszeń i kół z sąsiadujących powiatów oraz zaproszeni goście. </t>
  </si>
  <si>
    <t>Miasto i Gmina Grabów nad Prosną</t>
  </si>
  <si>
    <t>ul. Kolejowa 8, 63-520 Grabów nad Prosną</t>
  </si>
  <si>
    <t>"X Turniej Sołectw integruje, smakuje i promuje"</t>
  </si>
  <si>
    <t>Celem operacji będzie organizacja imprezy plenerowej w miejscowości Bobrowniki w dniu 30.06.2019r. pn. „X Turniej Sołectw integruje, smakuje i promuje”, która przyczyni się do  wymiany wiedzy pomiędzy podmiotami,aktywizacji i integracji mieszkańców, wspierania włączenia społecznego, wspierania rozwoju przedsiębiorczości na obszarach wiejskich, w tym małego przetwórstwa, upowszechniania wiedzy w zakresie optymalizacji wykorzystania zasobów środowiska naturalnegoa także szeroko rozumianej promocji  jakości życia na wsi.</t>
  </si>
  <si>
    <t>Mieszkańcy Miasta i Gminy Grabów nad Prosną oraz sąsiadujących powiatów, w tym zawodnicy poszczególnych konkurencji, a także zaproszeni goście.</t>
  </si>
  <si>
    <t>VII edycja konkursu „Fundusz sołecki – najlepsza inicjatywa” skierowanego do sołectw z terenu województwa wielkopolskiego i konferencja finałowa „Wiejska Polska”</t>
  </si>
  <si>
    <t>Zwiększenie aktywizacji społeczności wiejskich,  w trakcie i po zakończeniu realizacji operacji, poprzez włączenie partnerów społecznych i gospodarczych do podejmowania lokalnego dialogu, planowania i wdrażania lokalnych inicjatyw, które służą wzmocnieniu wiejskiej wspólnoty, poprawie warunków życia na wsi oraz kreowaniu nowych miejsc pracy na obszarach wiejskich.</t>
  </si>
  <si>
    <t>  Sołtysi, członkowie rad sołeckich, mieszkańcy wsi,  przedstawiciele jednostek samorządu terytorialnego (wójtowie, burmistrzowie, radni, urzędnicy), środowiska wiejskie zaangażowane w rozwój obszarów wiejskich, w tym liderzy grup odnowy wsi, i lokalnych grup działania, doradcy oraz lokalni liderzy i animatorzy, przedstawiciele sektora prywatnego.</t>
  </si>
  <si>
    <t>Krajowe Stowarzyszenie Sołtysów</t>
  </si>
  <si>
    <t>ul. Zofii Urbanowskiej 8, 62-500 Konin</t>
  </si>
  <si>
    <t>Jarmark Krajeński - dziedzictwo kulturowe Krajny</t>
  </si>
  <si>
    <t xml:space="preserve">Celem realizacji operacji będzie zintegrowanie grupy mieszkańców obszaru, na którym funkcjonuje Stowarzyszenie Lokalna Grupa Działania Krajna Złotowska - przede wszystkim regionalnych rękodzielników oraz członkiń Kół Gospodyń Wiejskich. </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</si>
  <si>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</si>
  <si>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</si>
  <si>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ul. Aleja Piasta 32, 77-400 Złotów </t>
  </si>
  <si>
    <t>Pieczarka od A do Z</t>
  </si>
  <si>
    <t>Głównym celem operacji będzie organizacja stoiska wystawienniczego wraz z punktem informacyjnym „Pieczarka od A do Z” w trakcie Święta Pieczarki w Wielichowie, na którym dostępne będą informacje na temat innowacji w uprawie pieczarek, umożliwiona będzie wymiana doświadczeń dla odwiedzających stoisko, promocji zrównoważonego rozwoju obszarów wiejskich. Planuje się organizację konkursu "Pieczarka w stu odsłonach" dla kół gospodyń wiejskich. Udział w konkursie zmobilizuje do działania Panie z KGW i rozpropaguje ideę aktywności mieszkańców terenów wiejskich, wskazując równocześnie na mozliwości rozwoju.</t>
  </si>
  <si>
    <t>Producenci i przetwórcy pieczarek oraz panie z Kół Gospodyń Wiejskich powiatu grodziskiego i powiatów ościennych, mieszkańcy powiatu grodziskiego i powiatów ościennych odwiedzający Święto Pieczarki.</t>
  </si>
  <si>
    <t>Organizacja wystawy w ramach IV Światowego Festiwalu Wikliny i Plecionkarstwa: Regiony o tradycjach plecionkarskich – Francja, Niemcy, Polska</t>
  </si>
  <si>
    <t>Promocja i upowszechnianie wiedzy w zakresie plecionkarstwa z myślą o zachowaniu tego rzemiosła dla przyszłych pokoleń.</t>
  </si>
  <si>
    <t>Osoby dorosłe w wieku pozwalającym na podjęcie pracy zawodowej oraz młodzież szkolna.</t>
  </si>
  <si>
    <t>Muzeum Narodowe Rolnictwa i Przemysłu Rolno-Spożywczego w Szreniawie</t>
  </si>
  <si>
    <t>ul. Dworcowa 5, Szreniawa, 62-052 Komorniki</t>
  </si>
  <si>
    <t>Rekreacja konna tradycja i współczesność</t>
  </si>
  <si>
    <t xml:space="preserve">Celem operacji jest organizacja plenerowej imprezy hipicznej, która przyczyni się do promocji rekreacji i turystyki konnej. W  ramach imprezy odbędą się zwody jeździeckie oraz zaprezentowana zostanie oferta miejscowych ośrodków jeździeckich. Realizacja projektu nakierowana będzie także na działania aktywizujące rolników, zachęcające do współpracy, wspólnej realizacji inicjatyw oraz zrzeszania się. </t>
  </si>
  <si>
    <t>Rolnicy prowadzący działalność na terenie Wielkopolski oraz mieszkańcy Wielkopolski (uczestnicy festynu, adresaci oferty gospodarstw i ośrodków jeździeckich, miłośnicy koni oraz sportów hipicznych).</t>
  </si>
  <si>
    <t>Festyn Zielonoświatkowy</t>
  </si>
  <si>
    <t xml:space="preserve">Celem festynu jest utrwalenie ginącej tradycji Zielonych Świątek – jednego z najważniejszych świąt kościelnych kończącego okres wielkanocny, będącego jednocześnie obrzędowym ukoronowaniem działań zapewniających obfite zbiory i dobry chów zwierząt. </t>
  </si>
  <si>
    <t>Mieszkańcy powiatu poznańskiego i pozostałych obszarów Wielkopolski, jak również goście odwiedzający województwo.</t>
  </si>
  <si>
    <t>Organizacja imprezy plenerowej pn. Dzień Ogórka</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</si>
  <si>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</si>
  <si>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t>
  </si>
  <si>
    <t>Gmina Dąbie</t>
  </si>
  <si>
    <t>Plac Mickiewicza 1, 62-660 Dąbie</t>
  </si>
  <si>
    <t>Letni Festiwal Familijny Smaków i Rękodzieła Wielkopolski w Pakosławiu</t>
  </si>
  <si>
    <t>Głównym celem organizowanego Letniego Festiwalu Familijnego Smaków i Rękodzieła Wielkopolski w Pakosławiu jest promocja zrównoważonego rozwoju obszarów wiejskich poprzez zaprezentowanie bogactwa kulinarnego i kulturowego występującego na obszarze Wielkopolski.</t>
  </si>
  <si>
    <t>Mieszkańcy południowej części Wielkopolski (m.in. mieszkańcy powiatów: rawickiego, gostyńskiego, krotoszyńskiego i leszczyńskiego), wystawcy na Festiwalu: lokalni producenci produktów żywnościowych oraz rękodzielnicy (osoby z terenów, które swym zasięgiem obejmuje Lokalna Grupa Działania Gościnna Wielkopolska).</t>
  </si>
  <si>
    <t>Fundacja rodziny Duda im. Maksymiliana Duda</t>
  </si>
  <si>
    <t>Grąbkowo 76, 63-930 Jutrosin</t>
  </si>
  <si>
    <t xml:space="preserve">Promocja dobrych praktyk PROW na terenie wojewodztwa zachodniopomorskiego </t>
  </si>
  <si>
    <t>Organizacja stoiska wystawienniczego podczas cyklu imprez na obszarach wiejskich umożliwi identyfikację rozwiązań i dobrych praktyk poprzez gromadzenie i upowszechnianie przykładów operacji zrealizowanych w ramach priorytetów PROW 2014-2020. Dzięki temu działaniu ostateczni odbiorcy Programu będą mogli zapoznać się z rozwiązaniami, które zostały już wdrożone i są możliwe do stosowania.</t>
  </si>
  <si>
    <t>Operacja o charakterze promocyjno-wystawienniczym</t>
  </si>
  <si>
    <t>Zwiedzający stoisko wystawiennicze Województwa Zachodniopomorskiego na imprezach lokalnych</t>
  </si>
  <si>
    <t>Urząd Marszałkowski Województwa Zachodniopomorskiego</t>
  </si>
  <si>
    <t>ul. Korsarzy 34,       70 - 540 Szczecin</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</si>
  <si>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</si>
  <si>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</si>
  <si>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</si>
  <si>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</si>
  <si>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</si>
  <si>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Liczba uczestników seminariów informacyjnych</t>
  </si>
  <si>
    <t>240</t>
  </si>
  <si>
    <t>Promocja regionalnej żywności wysokiej jakości, wytwarzanej z wykorzystaniem lokalnych surowców,  tradycji kulinarnych i nowoczesnych metod pozwalających zachować wartości odżywcze.</t>
  </si>
  <si>
    <t>Zwiedzający stoisko wystawiennicze Województwa Zachodniopomorskiego na imprezie targowej, potencjalni kontrahenci wystawców</t>
  </si>
  <si>
    <t xml:space="preserve">Liczba wystawców na stoisku wystawienniczym </t>
  </si>
  <si>
    <t>Aleja Zachodniopomorskie Smaki - produkty tradycyjne Pomorza Zachodniego w ramach Jarmarku Jakubowego</t>
  </si>
  <si>
    <t>Promocja produktów tradycyjnych i regionalnych producentów z województwa zachodniopomorskiego</t>
  </si>
  <si>
    <t>Zwiedzający stoiska wystawiennicze lokalnych wytwórców produktów tradycyjnych, regionalnych i ekologicznych Pomorza Zachodniego na imprezie plenerowej, potencjalni kontrahenci wystawców</t>
  </si>
  <si>
    <t xml:space="preserve">Liczba wystawców </t>
  </si>
  <si>
    <t>Dożynki Wojewódzkie</t>
  </si>
  <si>
    <t>Aleja Zachodniopomorskie Smaki - Produkty Tradycyjne Pomorza Zachodniego w ramach "Pikniku nad Odrą"</t>
  </si>
  <si>
    <t>Impreza plenerowa- jarmark</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</si>
  <si>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</si>
  <si>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</si>
  <si>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Zaproszeni goście i uczestnicy Dożynek Prezydenckich oraz zwiedzający stoisko wystawiennicze Województwa Zachodniopomorskiego na dożynkach</t>
  </si>
  <si>
    <t>Uczestnicy targów wystaw, imprez lokalnych, regionalnych, krajowych i międzynarodowych</t>
  </si>
  <si>
    <t>14</t>
  </si>
  <si>
    <t>Aleja Zachodniopomorskie Smaki - Produkty Tradycyjne Pomorza Zachodniego w ramach Festiwalu Słowian i Wikingów w Wolinie</t>
  </si>
  <si>
    <t>Zwiedzający stoiska wystawiennicze wystawców na imprezie plenerowej, potencjalni kontrahenci wystawców</t>
  </si>
  <si>
    <t>11</t>
  </si>
  <si>
    <t>Wojewódzkie Dni Pszczelarza</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</si>
  <si>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</si>
  <si>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Niemczech, mieszkańcy województwa zachodniopomorskiego</t>
  </si>
  <si>
    <t>Liczba uczestników imprezy</t>
  </si>
  <si>
    <t>Leaderfest 2018</t>
  </si>
  <si>
    <t>Cele: zwiększenie udziału zainteresowanych stron we wdrażaniu inicjatyw na rzecz rozwoju obszarów wiejskich oraz aktywizacja mieszkańców wsi na rzecz podejmowania inicjatyw w zakresie rozwoju obszarów wiejskich, w tym kreowania miejsc pracy na terenach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Upowszechnianie wiedzy w zakresie planowania rozwoju lokalnego z uwzględnieniem potencjału ekonomicznego, społecznego i środowiskowego danego obszaru</t>
  </si>
  <si>
    <t xml:space="preserve">Szkolenie/ seminarium/ warsztat/ spotkanie. Wyjazd studyjny </t>
  </si>
  <si>
    <t xml:space="preserve"> pracownicy lub przedstawiciele Zarządów, Rad, a także członkowie LGD-ów</t>
  </si>
  <si>
    <t>Stowarzyszenie "Lider Pojezierza"</t>
  </si>
  <si>
    <t>ul. Sądowa 8,               74-320 Barlinek</t>
  </si>
  <si>
    <t>Wykorzystanie dziedzictwa przyrodniczego i kulturowo-historycznego w rozwoju gospodarczym i turystycznym obszaru na przykładzie EKOMUZEUM Polski Południowej</t>
  </si>
  <si>
    <t>Cel: Celem operacji jest zgłębienie wiedzy na temat sieci rozproszonych w terenie obiektów, które tworzą swoistą, interesującą kolekcję pokazującą i promującą dziedzictwo przyrodnicze i  kulturowe obszaru, a także dorobek jego mieszkańców zwany ekomuzeum.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t>
  </si>
  <si>
    <t xml:space="preserve">pracownicy lub przedstawiciele Zarządu, Rady, a także członkowie LGD </t>
  </si>
  <si>
    <t>Stowarzyszenie "WIR" - Wiejska Inicjatywa Rozwoju</t>
  </si>
  <si>
    <t>Rynek Staromiejski 5, 73-110 Stargard</t>
  </si>
  <si>
    <t>„Transfer wiedzy i innowacji w pobudzeniu aktywności społecznej na obszarach wiejskich - dobre praktyki" - wyjazd studyjny</t>
  </si>
  <si>
    <t>Cel: wspieranie transferu wiedzy i innowacji na obszarach wiejskich poprzez udział uczestników, którzy będą brali udział w wyjeździe studyjnym i ich uczestnictwo w poznawaniu dobrych praktyk odwiedzanych LGD.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tworzenia sieci współpracy partnerskiej dotyczącej rolnictwa i obszarów wiejskich przez podnoszenie poziomu wiedzy w tym zakresie</t>
  </si>
  <si>
    <t>pracownicy, członkowie organów LGD oraz aktywni członkowie LGD</t>
  </si>
  <si>
    <t>Federacja Lokalnych Grup Działania  Pomorza Zachodniego</t>
  </si>
  <si>
    <t>ul. Kołobrzeska 43, 78-300 Świdwin</t>
  </si>
  <si>
    <t>Szkolenie przedstawicieli oraz pracowników biur LGD z obszaru Województwa Zachodniopomorskiego w zakresie prawa wekslowego, ochrony danych osobowych i "kamieni milowych"</t>
  </si>
  <si>
    <t>Cel: celem głównym szkolenia przedstawicieli oraz pracowników biur LGD w perspektywie PROW 2014-2020 jest cel zawarty w działaniu KSOW w zakresie podnoszenia wiedzy i kompetencji oraz tworzenia i utrwalania sieci kontaktów pomiędzy Lokalnymi Grupami Działania Województwa Zachodniopomorskiego. Przedmiot:  szkolenie.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dotyczącej zarządzania projektami z zakresu rozwoju obszarów wiejskich.</t>
  </si>
  <si>
    <t>Szkolenie/ seminarium/ warsztat/ spotkanie.</t>
  </si>
  <si>
    <t>Przedstawiciele i członkowie LGD-ów oraz pracownicy biur 12 LGD Województwa Zachodniopomorskiego</t>
  </si>
  <si>
    <t>Stowarzyszenie Lokalna Grupa Działania POJEZIERZE RAZEM</t>
  </si>
  <si>
    <t>ul Warcisława IV 16/3, 78-400 Szczecinek</t>
  </si>
  <si>
    <t>"Ucząc się z przeszłości, przygotowujemy się na przyszłość - inteligentna wioska"</t>
  </si>
  <si>
    <t>Cel:Aktywizacja mieszkańców obszarów wiejskich na rzecz podejmowania inicjatyw w zakresie powstania inteligentnej wioski na terenie Gminy Gryfino przyczyniającej się do rozwoju obszarów wiejskich, w tym kreowania nowych i istniejących  już miejsc pracy. Przedmiot": warsztaty/szkolenie.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społeczeństwa cyfrowego na obszarach wiejskich przez podnoszenie poziomu wiedzy w tym zakresie,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</si>
  <si>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przedstawiciele ngo, jst, rad sołeckich, przedsiębiorcy</t>
  </si>
  <si>
    <t>Gmina Gryfino</t>
  </si>
  <si>
    <t>ul. 1 maja 16,              74-100 Gryfino</t>
  </si>
  <si>
    <t>"Święto Ziół"</t>
  </si>
  <si>
    <t>Cel: zainteresowanie społeczeństwa terenami wiejskimi jako atrakcyjnym miejscem do wypoczynku, edukacji, pracy i życia. Przedmiot: warsztaty, impreza plenerowa. Tematy: Wspieranie rozwoju przedsiębiorczości na obszarach wiejskich przez podnoszenie poziomu wiedzy i umiejętności w obszarach innych niż małego przetwórstwa lokalnego lub w obszarze rozwoju zielonej gospodarki, w tym tworzenie nowych miejsc pracy, Promocja jakości życia na wsi lub promocja wsi jako miejsca do życia i rozwoju zawodowego.</t>
  </si>
  <si>
    <t>wykład/ warsztat/ spotkanie. Targi/ impreza plenerowa/ wystawa</t>
  </si>
  <si>
    <t>liczba wykladów/warsztatów. Liczba imprez plenerowych</t>
  </si>
  <si>
    <t>8/1</t>
  </si>
  <si>
    <t>ogół mieszkańców i przyjezdnych</t>
  </si>
  <si>
    <t>Fundacja SIEDEM OGRODÓW</t>
  </si>
  <si>
    <t>Łowicz Wałecki 50, 78-650 Mirosławiec</t>
  </si>
  <si>
    <t>liczba uczestników wykładów, warsztatów / liczba uczestników imprezy plenerowych</t>
  </si>
  <si>
    <t>273/335</t>
  </si>
  <si>
    <t>Publikacja naukowa: "Wpływ rodzaju nawożenia azotowego na wielkość emisji podtlenku azotu w zmiennych warunkach odczynu gleby i gatunku uprawianych traw"</t>
  </si>
  <si>
    <t>Cel: określenie wielkości i rodzaju nawożenia sprzyjającego najmniejszej emisji podtlenku azotu. Przedmiot: publikacja drukowana oraz internetowa. Tematy: Upowszechnianie wiedzy w zakresie optymalizacji wykorzystywania przez mieszkańców obszarów wiejskich zasobów środowiska naturalnego</t>
  </si>
  <si>
    <t>publikacja drukowana oraz publikacja internetowa</t>
  </si>
  <si>
    <t>liczba tytułów publikacji drukowanych/internetowych</t>
  </si>
  <si>
    <t>rolnicy z terenu Pomorza Zachodniego, którzy użytkują w sposób intensywny trwałe użytki zielone</t>
  </si>
  <si>
    <t>Zachodniopomorski Uniwersytet Technologiczny w Szczecinie</t>
  </si>
  <si>
    <t>Al.. Piastów 17,         70-310 Szczecin</t>
  </si>
  <si>
    <t>liczba egzemplarzy publikacji drukowanej</t>
  </si>
  <si>
    <t>Publikacja "Wyniki doświadczeń odmianowych w roku 2017 i "LZO do uprawy w roku 2018"</t>
  </si>
  <si>
    <t>Cel: Zwiększenie udziału zainteresowanych stron we wdrażaniu inicjatyw na rzecz rozwoju obszarów wiejskich Informacje zawarte w publikacjach pozwolą firmom nasiennym na lepszy dobór odmian oferowanych do sprzedaży. Przedmiot: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</si>
  <si>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 drukowana</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</si>
  <si>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</si>
  <si>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COBORU Stacja Doświadczalna Oceny Odmian w Szczecinie Dąbiu</t>
  </si>
  <si>
    <t>ul. Goleniowska 56A, 70-847 Szczecin</t>
  </si>
  <si>
    <t xml:space="preserve">liczba egzemplarzy publikacji </t>
  </si>
  <si>
    <t>Wspieranie współpracy służącej podniesieniu innowacyjności w sektorze rolnym</t>
  </si>
  <si>
    <t>Cel: zwiększenie efektywnego przepływu wiedzy naukowej dotyczącej rozwiązań w innowacyjnym rolnictwie do szerokiego grona odbiorców, a w szczególności przedstawicieli sektora rolnego, producentów oraz konsumentów, mieszkańców obszarów wiejskich. Przedmiot: seminariu/impreza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Upowszechnianie wiedzy w zakresie optymalizacji wykorzystywania przez mieszkańców obszarów wiejskich zasobów środowiska naturalnego, Upowszechnianie wiedzy w zakresie dotyczącym zachowania różnorodności genetycznej roślin lub zwierząt.</t>
  </si>
  <si>
    <t>seminarum/impreza plenerowa</t>
  </si>
  <si>
    <t>Liczba seminariów/liczba imprez plenerowych</t>
  </si>
  <si>
    <t>6/1</t>
  </si>
  <si>
    <t xml:space="preserve">Producenci rolni, profesjonalnie i amatorsko zajmujący się rolnictwem, konsumenci, mieszkańcy obszarów wiejskich. </t>
  </si>
  <si>
    <t>Instytut Hodowli i Aklimatyzacji Roślin - Państwowy Instytut Badawczy w Radzikowie, Oddział w Boninie</t>
  </si>
  <si>
    <t>Bonin 3,                          76-003 Bonin</t>
  </si>
  <si>
    <t>liczba uczestników seminariów/liczba uczestników imprezy plenerowej</t>
  </si>
  <si>
    <t>183/2500</t>
  </si>
  <si>
    <t>XXXI Barzkowickie Targi Rolne AGRO POMERANIA</t>
  </si>
  <si>
    <t>Celem organizacji wydarzenia jest przeprowadzenie kompleksowej kampanii informacyjnej dotyczącej polityki rozwoju obszarów wiejskich i wsparcia finansowego. Efektem będzie uświadomienie i aktywizacja społeczności wiejskiej Pomorza Zachodniego o możliwościach wsparcia rozwoju przedsiębiorczości, a także tworzenia nowych miejsc pracy. Przedmiot: impreza targowa.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</si>
  <si>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impreza targowa</t>
  </si>
  <si>
    <t xml:space="preserve">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
</t>
  </si>
  <si>
    <t>Zachodniopomorski Ośrodek Doradztwa Rolniczego w Barzkowicach</t>
  </si>
  <si>
    <t>Barzkowice 2,             73-134 Barzkowice</t>
  </si>
  <si>
    <t>Promowanie obszarów wiejskich poprzez organizację Święta Darów Ziemi</t>
  </si>
  <si>
    <t>Celem operacji jest ograniczanie ubóstwa wśród mieszkańców terenów wiejskich. Pobudzenie ich do podejmowania inicjatyw na terenach wiejskich, zwiększenie udziału mieszkańców obszarów wiejskich w imprezach, pobudzenia ich do uczestnictwa w życiu społecznym i motywacja do rozwoju inicjatyw służących ożywieniu i pielęgnowaniu tradycji na szczeblu lokalnym, co w efekcie długofalowym doprowadzi do większego zaangażowania mieszkańców, a tym samym pozostanie na tym terenie oraz budowanie tożsamości lokalnej, co w efekcie przyczyni się do aktywizacji i integracji mieszkańców, zaspokojenia potrzeb społecznych i kulturalnych oraz promocji i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</si>
  <si>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mieszkańcy terenów wiejskich, rolnicy, przedsiębiorcy, szkoły, KGW, lokalni działacze, stowarzyszenia, instytucje państwowe</t>
  </si>
  <si>
    <t>Gmina Mieszkowice</t>
  </si>
  <si>
    <t>ul. Chopina 1,             74-505 Mieszkowice</t>
  </si>
  <si>
    <t>liczba uczestników seminarium/liczba uczestników imprezy plenerowej</t>
  </si>
  <si>
    <t>123/300</t>
  </si>
  <si>
    <t>Rola kobiety, matki, liderki, bohaterki i orędowniczki walki o niepodległość, tradycje i rozwój na obszarach wiejskich w XXI wieku</t>
  </si>
  <si>
    <t>Cel: aktywizacja mieszkańców obszarów wiejskich woj.zachodniopomorskiego w szczególności kobiet na rzecz podejmowania inicjatyw w zakresie rozwoju sołectw,  z uwzględnieniem roli kobiet, tradycji, kultury i historii. Przedmiot: konferencja.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</si>
  <si>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Kobiety aktywnie biorące udział w konferencji, osoby niepełnosprawne , przedstawiciele samorządu, mieszkańcy województwa zachodniopomorskiego</t>
  </si>
  <si>
    <t>Fundacja Razem dla rozwoju obszarów wiejskich</t>
  </si>
  <si>
    <t>ul. Pod Lipami 9/18, 74-200 Pyrzyce</t>
  </si>
  <si>
    <t>Pożegnanie lata w Drawnie</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</si>
  <si>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</si>
  <si>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impreza plenerowa/konkurs</t>
  </si>
  <si>
    <t>liczba imprez plenerowych/liczba konkursów</t>
  </si>
  <si>
    <t>1/4</t>
  </si>
  <si>
    <t>Gmina Drawno</t>
  </si>
  <si>
    <t>ul. Kościelna 3,          73-220 Drawno</t>
  </si>
  <si>
    <t>liczba uczestników imprezy plenerowej/liczba uczestników konkursów</t>
  </si>
  <si>
    <t>300/90</t>
  </si>
  <si>
    <t>Aktywizacja mieszkańców wsi poprzez realizację warsztatów rękodzielniczych</t>
  </si>
  <si>
    <t xml:space="preserve">Cel: Aktywizacja mieszkańców wsi na rzecz podejmowania inicjatyw w zakresie rozwoju obszarów wiejskich, w tym kreowanie miejsc pracy na terenach wiejskich.Przedmiot: warsztaty.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t>
  </si>
  <si>
    <t xml:space="preserve">osoby zagrożone wyłączeniem społecznym,  zwłaszcza kobiety, zamieszkujące obszary wiejskie Województwa Zachodniopomorskiego. Osoby, które wezmą udział w projekcie to mieszkańcy gmin, w których występują deficyty w obszarach problemowych - w tym ubóstwo </t>
  </si>
  <si>
    <t>KONKURS KULINARNY "Z wody, z lasu i z zagrody"</t>
  </si>
  <si>
    <t>Cel: Aktywizacja mieszkańców wsi na rzecz podejmowania inicjatyw w zakresie rozwoju obszarów wiejskich, w tym kreowania miejsc pracy na terenach wiejskich. Przedmiot: impreza plenerowa. Temat: Promocja jakości życia na wsi lub promocja wsi jako miejsca do życia i rozwoju zawodowego</t>
  </si>
  <si>
    <t>liczba imprez plenerowych/Liczba konkursów</t>
  </si>
  <si>
    <t>Powiat Koszaliński</t>
  </si>
  <si>
    <t>ul. Racławicka 13,    75-620 Koszalin</t>
  </si>
  <si>
    <t>liczba uczestników imprezy plenerowej/liczba uczestników konkursu</t>
  </si>
  <si>
    <t>300/41</t>
  </si>
  <si>
    <t>Konkurs/Olimpiada "Rośliny wodne w ocenie jakości wód i ochronie ekosystemów wodnych oraz w oczyszczaniu ścieków bytowych i komunalnych"</t>
  </si>
  <si>
    <t>Cel: Poszerzenie wiedzy o znaczeniu roślin wodnych w ocenie jakości i ochronie ekosystemów wodnych na obszarach wiejskich oraz ich wykorzystania przy oczyszczaniu ścieków komunalnych i bytowych. Przedmiot: konkurs. Temat: Upowszechnianie wiedzy w zakresie optymalizacji wykorzystywania przez mieszkańców obszarów wiejskich zasobów środowiska naturalnego</t>
  </si>
  <si>
    <t>Dzieci i młodzież szkolna – szkoły podstawowe, szkoły gimnazjalne i średnie w powiecie drawskim, gryfickim i myśliborskim</t>
  </si>
  <si>
    <t>Al. Piastów 17,           70-310 Szczecin</t>
  </si>
  <si>
    <t>Konkurs pn. Agro-Eko-Turystyczne "Zielone Lato" 2018</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</si>
  <si>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</si>
  <si>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właściciele gospodarstw agroturystycznych wyróżniających się wysoką jakością świadczonych usług. Gospodarstwa, które korzystały z funduszy unijnych z przeznaczeniem na potrzeby agroturystyczne w celu podwyższenia jakości świadczonych usług.</t>
  </si>
  <si>
    <t>Konferencja „Rozwój obszarów wiejskich poprzez aktywność i twórczość społeczną"</t>
  </si>
  <si>
    <t>Celem operacji jest zidentyfikowanie, zgromadzenie i upowszechnienie dobrych praktyk służących rozwojowi mieszkańców i społeczności obszarów wiejskich. Przedmiot: konferencja. Tematy: Promocja jakości życia na wsi lub promocja wsi jako miejsca do życia i rozwoju zawodowego, Upowszechnianie wiedzy w zakresie planowania rozwoju lokalnego z uwzględnieniem potencjału ekonomicznego, społecznego i środowiskowego danego obszaru</t>
  </si>
  <si>
    <t>Mieszkańcy obszarów wiejskich z terenu powiatu łobeskiego, prelegenci prezentujący dobre praktyki z terenu województwa zachodniopomorskiego, ujęte w Bazie dobrych praktyk KSOW, przedstawiciele władz samorządowych z terenu powiatu łobeskiego, przedstawiciele lokalnych grup województwa zachodniopomorskiego.</t>
  </si>
  <si>
    <t>LGD Centrum Inicjatyw Wiejskich</t>
  </si>
  <si>
    <t>ul. Drawska 6,            73-150 Łobez</t>
  </si>
  <si>
    <t>Chłopskie Święto Ryby</t>
  </si>
  <si>
    <t>Cel: Wzrost wiedzy nt. możliwości rozwojowych obszarów wiejskich województwa zachodniopomorskiego, z uwzględnieniem zasad zrównoważonego rozwoju. Przedmiot: impreza plenerowa, konferencja oraz publikacja i konkurs.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t>
  </si>
  <si>
    <t>impreza plenerowa , konferencja, publikacja i konkurs</t>
  </si>
  <si>
    <t>liczba konferencji/liczba imprez plenerowych/liczba publikacji/liczba konkursów</t>
  </si>
  <si>
    <t>1/1/1/2</t>
  </si>
  <si>
    <t>Stowarzyszenie Promocji i Rozwoju Osady Nadmorskiej Chłopy "16-ty południk"</t>
  </si>
  <si>
    <t>Chłopy,                             ul. Kapitańska 57,    76-034 Sarbinowo</t>
  </si>
  <si>
    <t>liczba uczestników konferencji/liczba uczestników imprezy plenerowej/nakład publikacji/liczba uczestników konkursów</t>
  </si>
  <si>
    <t>50/100/200/20</t>
  </si>
  <si>
    <t>III Powiatowy Jarmark Tradycyjnie Zdrowej Żywności i Rękodzieła Ludowego</t>
  </si>
  <si>
    <t>Celem głównym operacji jest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i w innych obszarach, Promocja jakości życia na wsi lub promocja wsi jako miejsca do życia i rozwoju zawodowego, Upowszechnianie wiedzy dotyczącej zarządzania projektami z zakresu rozwoju obszarów wiejskich.</t>
  </si>
  <si>
    <t>Powiat Świdwiński</t>
  </si>
  <si>
    <t>ul. Mieszka I 16,        78-300 Świdwin</t>
  </si>
  <si>
    <t>Lokalne Jadło i Rzemiosło</t>
  </si>
  <si>
    <t>Cel: dążenie do poprawy warunkow bytowych ludności wiejskiej oraz prowadzenia działalności na tych obszarach z poszanowaniem środowiska naturalnego i dziedzictwa kulturowego. Przedmiot: impreza plenerowa i warsztaty. Tematy: Upowszechnianie wiedzy w zakresie optymalizacji wykorzystywania przez mieszkańców obszarów wiejskich zasobów środowiska naturalnego,  wspieranie rozwoju przedsiębiorczości na obszarach wiejskich przez podnoszenie poziomu wiedzy i umiejętności w innych obszarach, promocja jakości życia na wsi lub promocja wsi jako miejsca do życia i rozwoju zawodowego, upowszechnianie wiedzy dotyczącej zarządzania projektami z zakresu rozwoju obszarów wiejskich.</t>
  </si>
  <si>
    <t>Pro Consulting Dariusz Stępień, Joanna Stępień s.c.</t>
  </si>
  <si>
    <t>ul. Dubois 17B,           71-610 Szczecin</t>
  </si>
  <si>
    <t>Organizacja Dożynek Gminnych poprzez przeprowadzenie warsztatów kulinarnych oraz wydanie publikacji z rodzinnej kuchni</t>
  </si>
  <si>
    <t>Cel: promowanie włączenia społecznego, aktywizacja mieszkańców wi, kultywowanie tradycji ziemi rodzimej, wzmocnienie kapitału społecznego na rzecz rozwoju obszarów wiejskich. Przedmiot: impreza plenerowa oraz warsztaty i publikacja. Tematy: Promocja jakości życia na wsi lub promocja wsi jako miejsca do życia i rozwoju zawodowego, Upowszechnianie wiedzy w zakresie planowania rozwoju lokalnego z uwzględnieniem potencjału ekonomicznego, społecznego i środowiskowego danego obszaru.</t>
  </si>
  <si>
    <t>impreza plenerowa, warsztaty i publikacja</t>
  </si>
  <si>
    <t>liczba imprez plenerowych/liczba warsztatów/liczba publikacji</t>
  </si>
  <si>
    <t>1/3/1</t>
  </si>
  <si>
    <t>Gmina Widuchowa</t>
  </si>
  <si>
    <t>ul. Grunwaldzka 8,   74-120 Widuchowa</t>
  </si>
  <si>
    <t>liczba uczestników imprezy plenerowej/liczba uczestników warsztatów / nakład publikacji</t>
  </si>
  <si>
    <t>300/60/1000</t>
  </si>
  <si>
    <t>Aleja Zachodniopomorskie Smaki - produkty tradycyjne Pomorza Zachodniego w ramach VIII Pikniku Lotniczego w Świdwinie</t>
  </si>
  <si>
    <t>Festiwal Współczesnej Kultury Ludowej</t>
  </si>
  <si>
    <t>Kultywowanie oraz popularyzacja najbardziej wartościowych, kulturowych tradycji regionalnych, promocja dorobku kulturowego polskiej wsi oraz rozbudzanie i poszerzanie zainteresowań twórczością ludową poprzez współorganizację festiwalu.</t>
  </si>
  <si>
    <t>Społeczność lokalna gmin wiejsko-miejskich, mogąca uczestniczyć w sposób bezpośredni w wydarzeniu, przedstawiciele organizacji pozarządowych, samorządowcy, turyści i uczestnicy festiwalu</t>
  </si>
  <si>
    <t>Uczestnicy festiwalu, grupy folklorystyczne i taneczne</t>
  </si>
  <si>
    <t>Identyfikacja rozwiązań i  dobrych praktyk poprzez gromadzenie i upowszechnianie przykladow operacji zrealizowanychw ramach priorytetów PROW 2014-2020 z terenu województwa zachodniopomorskiego</t>
  </si>
  <si>
    <t>Liczba publikacji/materiałów drukowanych</t>
  </si>
  <si>
    <t>ogół mieszkanców i przyjezdnych</t>
  </si>
  <si>
    <t>Nakład publikacji/materiału drukowanego</t>
  </si>
  <si>
    <t>10000</t>
  </si>
  <si>
    <t>"Szlakiem smaku i wypoczynku Pomorza Zachodniego"</t>
  </si>
  <si>
    <t>250</t>
  </si>
  <si>
    <t>9</t>
  </si>
  <si>
    <t>Celem operacji jest wspieranie profesjonalnej współpracy i realizacji przez rolników (pszczelarzy) wspólnych inwestycji.</t>
  </si>
  <si>
    <t>Targi Rolne "Agro Pomerania" w Barzkowicach</t>
  </si>
  <si>
    <t>Aleja Obszary Wiejskich Pomorza Zachodniego w ramach "Pikniku nad Odrą"</t>
  </si>
  <si>
    <t>Promocja produktów tradycyjnych i regionalnych producentów z województwa zachodniopomorskiego, promocja dorobku kulturowego polskiej wsi oraz rozbudzanie i poszerzanie zainteresowań turystyką wiejską</t>
  </si>
  <si>
    <t>Leaderfest 2019 – Europejskie dobre praktyki</t>
  </si>
  <si>
    <t xml:space="preserve">Cel: Udział przedstawicieli  LGD  Pomorza Zachodniego w wyjeździe studyjnym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</si>
  <si>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 xml:space="preserve"> Wyjazd studyjny </t>
  </si>
  <si>
    <t>liczba wyjazdów studyjnych/liczba uczestników wyjazdów studyjnych</t>
  </si>
  <si>
    <t>1/16</t>
  </si>
  <si>
    <t>pracownicy, członkowie zarządów i radni organu decyzyjnego LGD Pomorza Zachodniego</t>
  </si>
  <si>
    <t>Rola międzynarodowych projektów współpracy w pobudzeniu aktywności społecznej na obszarach wiejskich - dobre praktyki</t>
  </si>
  <si>
    <t>Cel: zwiększenie udziału zainteresowanych stron we wdrażaniu inicjatyw na rzecz rozwoju obszarów wiejskich dzięki wspieraniu transferu wiedzy i innowacji na obszarach wiejskich poprzez udział uczestników  w wyjeździe studyjnym i ich uczestnictwo w konferencji z udziałem Litewskich Lokalnych Grup. Tematy: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t>
  </si>
  <si>
    <t>ul. Aleja 1 Maja 6, 74-320 Barlinek</t>
  </si>
  <si>
    <t>III - IV</t>
  </si>
  <si>
    <t>Upowszechnianie wiedzy na temat wykorzystania dziedzictwa przyrodniczego i kulturowego  w realizacji projektów na obszarach wiejskich dofinansowanych ze środków unijnych.</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</si>
  <si>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</si>
  <si>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1/24</t>
  </si>
  <si>
    <t>przedstawiciele lokalnych grup działania z województwa zachodniopomorskiego w szczególności pracownicy lub przedstawiciele Zarządu, Rady lub inni członkowie LGD.</t>
  </si>
  <si>
    <t>Stowarzyszenie ”WIR” - Wiejska Inicjatywa Rozwoju</t>
  </si>
  <si>
    <t>ul. Śląska 9, 73-110 Stargard</t>
  </si>
  <si>
    <t>Podniesienie kompetencji LGD w zakresie zadań związanychc z realizacją Lokalnych Strategii Rozwoju</t>
  </si>
  <si>
    <t>Cel: Prezentacja najciekawszych projektów realizowanych za pośrednictwem lokalnych grup działania, wykorzystanych pomysłów i nowoczesnych rozwiązań w stwarzaniu nowych miejsc pracy. Sieciowanie lokalnych grup działania-wymiana doświadczenia w temacie realizacji naborów co przełoży się na ujednolicenie procedur dla całego obszaru, co przyczyni się do polepszenia jakości procedur oraz pozwoli na lepszą komunikacje konsultacji procedur w przyszłości. Temat: Upowszechnianie wiedzy dotyczącej zarządzania projektami z zakresu rozwoju obszarów wiejskich.</t>
  </si>
  <si>
    <t>konferencja/publikacja pokonferencyjna</t>
  </si>
  <si>
    <t>liczba konferencji/liczba uczestników konferencji/ naklad publikacji</t>
  </si>
  <si>
    <t>1/30/500</t>
  </si>
  <si>
    <t xml:space="preserve">Stowarzyszenie LGD "Partnerstwo Drawy z Liderem Wałeckim" </t>
  </si>
  <si>
    <t>ul. Stary Rynek 6, 78-520 Złocieniec</t>
  </si>
  <si>
    <t>Aktywna wieś = Atrakcyjna wieś</t>
  </si>
  <si>
    <t xml:space="preserve">Cel: Zwiększenie udziału zainteresowanych stron we wdrażaniu inicjatyw na rzecz rozwoju obszarów wiejskich poprzez zaktywizowanie mieszkańców z terenu 8 gmin powiatu koszalińskiego do podjęcia działań/ inicjatyw lokalnych na rzecz rozwoju obszarów wiejskich, obszarów swoich wsi. Tematy: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t>
  </si>
  <si>
    <t>szkolenie/seminarium/publikacja/materiał drukowany</t>
  </si>
  <si>
    <t>liczba szkoleń/liczba uczestników szkoleń/nakład publikacji/materiału drukowanego</t>
  </si>
  <si>
    <t>8/120/900</t>
  </si>
  <si>
    <t>mieszkańcy terenów wiejskich 8 gmin powiatu koszalińskiego</t>
  </si>
  <si>
    <t>ul. Racławicka 13, 75-620 Koszalin</t>
  </si>
  <si>
    <t>Zdobycie nowych umiejętności szansą na rozwój gospodarczy i społeczny obszarów wiejskich</t>
  </si>
  <si>
    <t>Cel: przeszkolenie grupy 12 osób w rzemiośle wyplatania z wikliny sprzętów użytkowych.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</si>
  <si>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przedstawiciele kół gospodyń wiejskich, jak i organizacji pozarządowych z obszarów wiejskich znajdujących się na terenie Województwa Zachodniopomorskiego</t>
  </si>
  <si>
    <t>Samorządowe Centrum Kultury w Sarbinowie</t>
  </si>
  <si>
    <t>ul. Leśna 2, 76-034 Sarbinowo</t>
  </si>
  <si>
    <t>Wyjazd studyjny do wsi truskawkowej dla 50 liderów jako katalizator aktywizacji społecznej na rzecz rozwoju gospodarczego obszarów wiejskich</t>
  </si>
  <si>
    <t>Cel: wizyta we wsi truskawkowej w Koserow, 50 przedstawicieli środowisk wiejskich z terenu Powiatu Łobeskiego w celu zapoznania z dobrymi praktykami dotyczącymi wykorzystania lokalnych zasobów naturalnych oraz produktów lokalnych do aktywizacji społecznej oraz do rozwoju przedsiębiorczości wiejskiej, Przedmiot: wizyta studyjna.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</si>
  <si>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iczba wyjazdów studyjnych/liczba uczestników wyajzdów studyjnych</t>
  </si>
  <si>
    <t>1/50</t>
  </si>
  <si>
    <t xml:space="preserve">50 mieszkańców terenów wiejskich Powiatu Łobeskiego. Zaplanowano, że uczestnikami będą przedstawiciele stowarzyszeń, rad sołeckich i lokalni liderzy, którzy mają największy potencjał do aktywizacji mieszkańców. </t>
  </si>
  <si>
    <t>Centrum Inicjatyw Wiejskich</t>
  </si>
  <si>
    <t>ul. Drawska 6, 73-150 Łobez</t>
  </si>
  <si>
    <t>Publikacja „Wyniki doświadczeń odmianowych w roku 2018„ i „LZO  do uprawy w roku 2019”.</t>
  </si>
  <si>
    <t>liczba tytułow publikacji/ nakład publikacji</t>
  </si>
  <si>
    <t>2/3000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</si>
  <si>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</si>
  <si>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ul. Goleniowska 56 A, 70-847 Szczecin</t>
  </si>
  <si>
    <t>Festyn Święto Ziół</t>
  </si>
  <si>
    <t>wykłady/warsztaty/impreza plenerowa/konkurs</t>
  </si>
  <si>
    <t xml:space="preserve">liczba imprez plenerowych/liczba wykładów i warsztatów/liczba uczestników wykładów i warsztatów/liczba konkursów/liczba uczestników konkursów </t>
  </si>
  <si>
    <t>Rolnicy, mieszkańcy Pomorza Zachodniego, zwłaszcza osoby mieszkające na obszarach wiejskich, dzieci i młodzież szkolna</t>
  </si>
  <si>
    <t>XXXII Barzkowickie Targi Rolne AGRO POMERANIA 2019</t>
  </si>
  <si>
    <t xml:space="preserve">impreza targowa </t>
  </si>
  <si>
    <t xml:space="preserve">liczba dni targowych/liczba uczestników </t>
  </si>
  <si>
    <t>3/130 000</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</si>
  <si>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</si>
  <si>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Barzkowice 2, 73-134 Barzkowice</t>
  </si>
  <si>
    <t>"SIELAWKA" - święto ińskich jezior</t>
  </si>
  <si>
    <t>Współpraca, integracja i odnowa dla zwiększenia tożsamości i więzi społecznych oraz poczucia bezpieczeństwa społecznego mieszkańców. Wzrost aktywności i integracji oraz przeciwdziałanie marginalizacji społecznej. Obszary wiejskie są najbardziej narażone na dezintegrację społeczną, zwłaszcza tereny popegeerowskie. Cel przyczyni się do wzmocnienia tożsamości kulturowej obszaru.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</si>
  <si>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warsztaty kulinarne/impreza plenerowa</t>
  </si>
  <si>
    <t>liczba warsztatów/ liczba uczestników warsztatów/liczba imprez plenerowych/liczba uczestników iprezy plenerowej</t>
  </si>
  <si>
    <t>Osoby z grup defaworyzowanych, zamieszkujących obszary wiejskie zależne od rolnictwa i rybactwa. Dzieci, młodzież, dorośli, seniorzy, osoby niepełnosprawne oraz osoby z mniejszości narodowych zamieszkujący Gminę Ińsko oraz gminy ościenne.</t>
  </si>
  <si>
    <t>Gospodarstwo Rybackie Michał Czerepaniak</t>
  </si>
  <si>
    <t>ul. Przybrzeżna 8, 73-140 Ińsko</t>
  </si>
  <si>
    <t>Aktywizacja mieszkańców poprzez organizację biegu pn. „XVII Mieszkowicka Nadodrzańska Dziesiątka”</t>
  </si>
  <si>
    <t>Cel: aktywizacja mieszkańców do działania na rzecz promowania obszarów wiejskich poprzez udział oraz współorganizację biegu pn.” XVII Mieszkowicka Nadodrzańska Dziesiątka”. Spowodowanie, aby mieszkańcy włączyli się w działania realizowane na terenach wiejskich. Mieszkańcy zaangażują się w przygotowanie stoisk promocyjnych, na których będą sprzedawać swoje wyroby kulinarne, pomogą też w przygotowaniu miejsca, w którym odbędzie się bieg. Realizacja operacji wpłynie pozytywnie na promocję jakości życia na wsi. Pokaże, że jest to miejsce bardzo dobre do życia na terenach wiejskich. Udowodni, że także na terenach wiejskich można aktywnie spędzać czas wolny i przyczynić się do promowania tego miejsca, jako miejsca idealnego do życia. Przedmiot: bieg.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Promocja jakości życia na wsi lub promocja wsi jako miejsca do życia i rozwoju zawodowego.</t>
  </si>
  <si>
    <t xml:space="preserve">bieg </t>
  </si>
  <si>
    <t>liczba zorganizownych biegów/liczba uczestników</t>
  </si>
  <si>
    <t>1/200</t>
  </si>
  <si>
    <t>mieszkańcy terenów wiejskich, zawodnicy</t>
  </si>
  <si>
    <t>ul. Chopina 1, 74-505 Mieszkowice</t>
  </si>
  <si>
    <t>Od ziarenka do bochenka</t>
  </si>
  <si>
    <t>Aktywizacja mieszkańców wsi na rzecz podejmowania inicjatyw w zakresie rozwoju obszarów wiejskich, w tym kreowania miejsc pracy na terenach wiejskich powiatu koszalińskiego to podjęcie działań i inicjatyw lokalnych, m.in. poprzez: podzielenie się przepisami mieszkańców na zdrowy domowy wypiek, warsztaty wspólnego pieczenia chleba, aktywizacja młodzieży poprzez udział świetlic wiejskich/domów kultury w konkursie.</t>
  </si>
  <si>
    <t>warsztaty/konkurs</t>
  </si>
  <si>
    <t>liczba uczestników warsztatów/liczba uczestników konkursu</t>
  </si>
  <si>
    <t>mieszkańcy terenów wiejskich  powiatu koszalińskiego</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</si>
  <si>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</si>
  <si>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liczba imprez plenerowych/liczba konkursów/liczba uczestników imprezy plenerowej/liczba uczestników konkursów</t>
  </si>
  <si>
    <t>ul. Kościelna 3, 73-220 Drawno</t>
  </si>
  <si>
    <t>Wioski Kadekowskie z zespolem Stawnianki</t>
  </si>
  <si>
    <t>Celem operacji jest wspieranie lokalnych grup kontynuujących i współtworzących lokalną kulturę ludową oraz zapoznanie mieszkańców obszarów wiejskich z tymi tradycjami, edukowanie w obszarze rękodzieła, kulinariów, muzyki i działań na rzecz kultury wiejskiej, kultury ludowej. Tematy: Aktywizacja mieszkańców obszarów wiejskich w celu tworzenia partnerstw na rzecz realizacji projektów nakierowanych na rozwój tych obszarów, w skład których wchodzą przedstawiciele sektora publicznego, sektora prywatnego oraz organizacji pozarządowych oraz Promocja jakości życia na wsi lub promocja wsi jako miejsca do życia i rozwoju zawodowego</t>
  </si>
  <si>
    <t>warsztaty/impreza plenerowa/publikacja/materiał drukowany</t>
  </si>
  <si>
    <t>liczba warsztatów/liczba uczestników warsztatów/ liczba imprez plenerowych/liczba uczestników imprez plenerowych/liczba tytułow publikacji/ naklad publikacji</t>
  </si>
  <si>
    <t>mieszkańcy obszarów wiejskich gminy Kamień Pomorski</t>
  </si>
  <si>
    <t>Kamieński Dom Kultury w Kamieniu Pomorskim</t>
  </si>
  <si>
    <t>ul. Wolińska 9, 72-400 Kamień Pomorski</t>
  </si>
  <si>
    <t>3, 5</t>
  </si>
  <si>
    <t>Koła Gospodyń Wiejskich pomysłem na przedsiębiorczość społeczną</t>
  </si>
  <si>
    <t>zapoznanie przedstawicielek KGW z zasadami funkcjonowania kół gospodyń wiejskich w woj.zachodniopomorskim oraz umiejętności wnioskowania o dotację na jego działalność  stwarzając możliwości rozwoju i powstania nowych miejsc pracy.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</si>
  <si>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liczba szkoleń/liczba uczestnikow szkoleń</t>
  </si>
  <si>
    <t xml:space="preserve">przedstawicielki Kół Gospodyń Wiejskich z woj.zachodniopomorskiego  </t>
  </si>
  <si>
    <t>Razem dla rozwoju obszarów wiejskich</t>
  </si>
  <si>
    <t>Konkurs pn. Agro-Eko-Turystyczne „Zielone Lato” 2019</t>
  </si>
  <si>
    <t>1/9</t>
  </si>
  <si>
    <t>Zachodniopomorski Ośrodek Doradztwa Rolniczego                          w Barzkowicach</t>
  </si>
  <si>
    <t>Sąsiedzi wokół Zalewu</t>
  </si>
  <si>
    <t>liczba imprez plenerowych/liczba uczestników imprez plenerowych</t>
  </si>
  <si>
    <t>1/900</t>
  </si>
  <si>
    <t>Mieszkańcy województwa zachodniopomorskiego, ludność z obszarów wiejskich</t>
  </si>
  <si>
    <t>Pro Consulting s.c.</t>
  </si>
  <si>
    <t>ul. Dubois 17 B, 71-610 Szczecin</t>
  </si>
  <si>
    <t xml:space="preserve">Organizacja Święta Plonów - podziękowanie za tegoroczne plony przez lokalną społeczność </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</si>
  <si>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</si>
  <si>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 xml:space="preserve">mieszkańcy terenów wiejskich, rolnicy, przedsiębiorcy, szkoły, KGW, lokalni działacze, stowarzyszenia, instytucje państwowe. </t>
  </si>
  <si>
    <t xml:space="preserve">Jarmark Zdrowej Żywności i Rękodzieła </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</si>
  <si>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</si>
  <si>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wystawców podczas imprez plenerowych/liczba uczestników imprez plenerowych</t>
  </si>
  <si>
    <t>1/10/2000</t>
  </si>
  <si>
    <t>Lokalni producenci, rolnicy - jako wystawcy. Mieszkańcy powiatu świdwińskiego i turyści - jako odwiedzający imprezę</t>
  </si>
  <si>
    <t>Powiat  Świdwiński</t>
  </si>
  <si>
    <t>ul. Mieszka I 16, 78-300 Świdwin</t>
  </si>
  <si>
    <t>Lokalny Festiwal Potraw Tradycyjnych</t>
  </si>
  <si>
    <t>Celem operacji jest zwiększenie świadomości mieszkańców w zakresie możliwości umieszczania produktów tradycyjnych na liście produktów tradycyjnych oraz poszerzenie wiedzy historycznej z tego zakresu, a w konsekwencji zaprezentowanie swoich możliwości podczas Lokalnego Festiwalu Potraw Tradycyjnych. Zwiększenie udziału zaangażowania KGW w działania na rzecz lokalnej społeczności, zamieszkujących powiat wałecki.</t>
  </si>
  <si>
    <t>spotkanie szkoleniowe/ impreza plenerowa</t>
  </si>
  <si>
    <t>liczba spotkań/liczba uczestników spotkań/ liczba imprez plenerowch/ liczba uczestników imprez plenerowych</t>
  </si>
  <si>
    <t>przedstawiciele Kół Gospodyń Wiejskich, które działają na terenach powiatu wałeckiego oraz mieszkańcy obszarów wiejskich powiatu wałeckiego</t>
  </si>
  <si>
    <t>II - IV</t>
  </si>
  <si>
    <t>Stowarzyszenie Lider Wałecki</t>
  </si>
  <si>
    <t>ul. Dąbrowskiego 6, 78-600 Wałcz</t>
  </si>
  <si>
    <t xml:space="preserve">,,LATO Z SYDONIĄ – od czarownicy do  farmerki” Kongres kobiet z obszarów wiejskich.  </t>
  </si>
  <si>
    <t xml:space="preserve">celem operacji jest  zwiększenie inicjatyw na rzecz zmiany stereotypowego postrzegania kobiety na  Polskiej wsi poprzez promocję, połączenie tradycji ze współczesnością,  podpisania Partnerstwa na rzecz promocji obszarów wiejskich i zielonych miejsc pracy w okresie od 1 lipca 2019 roku do 31 października 2019 roku. </t>
  </si>
  <si>
    <t>kobiety z woj. zachodniopomorskiego mieszkające na obszarach wiejskich lub prowadzące działalność na wsi, przedstawiciele ngo działajacych na rzecz rozwoju obszarów wiejskich, przedstawiciele JST, przedstawiciele uczelni wyższych, rolnicy, przedsiębiorcy</t>
  </si>
  <si>
    <t>Gmina Marianowo</t>
  </si>
  <si>
    <t>Ul. Mieszka I 1, 73-121 Marianowo</t>
  </si>
  <si>
    <t>liczba warsztatów/ liczba uczestników warsztatów/liczba konferencji/liczba uczestników konferencji/liczba konkursów/ liczba uczestników konkursu</t>
  </si>
  <si>
    <t>Eko Jarmark nad Jeziorem Ogórkowym</t>
  </si>
  <si>
    <t>Promocja "Jeziorowego Ogórka Kiszonego" wpisanego na listę produktów tradycyjnych, prowadzoną przez Ministra Rolnictwa i Rozwoju Wsi. Przygotowanie i przeprowadzenie pokazu kulinarnego promującego lokalne produkty.</t>
  </si>
  <si>
    <t>Społeczność lokalna gminy wiejsko-miejskiej, mogąca uczestniczyć w sposób bezpośredni w wydarzeniu, przedstawiciele organizacji pozarządowych, samorządowcy, turyści i uczestnicy jarmarku</t>
  </si>
  <si>
    <t>Liczba przeprowadzonych pokazów</t>
  </si>
  <si>
    <t>Cel: promocja walorów i zasobów regionalnych, promocja przedsiębiorczości oraz nawiązywanie nowych kontaktów i wymiana informacji związanych z działaniami lokalnymi na rzecz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t>
  </si>
  <si>
    <t>I, II, III, IV, V, VI</t>
  </si>
  <si>
    <t xml:space="preserve">  Prezentacja KSOW na NetworX w Brukseli</t>
  </si>
  <si>
    <t xml:space="preserve">Celem operacji jest prezentacja dokonań sieci i najlepszych praktyk na forum europejskim. Prezentacja KSOW na NetworX będzie pokazywać rolę współpracy  i sieciowania w w rozowju obszarów wiejskich. Operacja ma na celu promocję KSOW, budowanie relacji pomiędzy partnerami KSOW a instytucjami i partnerami zaangażowanymi w rozwój obszarów wiejskich zagranicą. Jest okazją do prezentacji działań prowadzonych przez JC KSOW, JR KSOW, SIR oraz partnerów KSOW, w tym LGD. </t>
  </si>
  <si>
    <t xml:space="preserve">udział w NetworX w Brukseli (ministoisko - udział rękodzielników, partnerów; degustacja); materiały informacyjne; materiały promocyjne. </t>
  </si>
  <si>
    <t>udział w spotkaniu</t>
  </si>
  <si>
    <t xml:space="preserve">partnerzy KSOW, instytucje odpowiedzialne za wdrażanie PROW (w tym w zakresie KSOW i SIR), </t>
  </si>
  <si>
    <t xml:space="preserve">I - II </t>
  </si>
  <si>
    <t xml:space="preserve">Centrum Doradztwa Rolniczego w Brwinowie, Oddział Warszawa </t>
  </si>
  <si>
    <t>ul. Wspólna 30, 00-930 Warszawa</t>
  </si>
  <si>
    <t xml:space="preserve">liczba materiałów informacyjnych </t>
  </si>
  <si>
    <t>Marka lokalna szansą rozwoju obszarów wiejskich</t>
  </si>
  <si>
    <t xml:space="preserve">Wzmocnienie współpracy w obszarze działań Lokalnych Grup Działania na rzecz rozwoju obszarów wiejskich poprzez stworzenie innowacyjnej platformy współpracy-partnerstwa w zakresie sieciowania Marki Lokalnej. </t>
  </si>
  <si>
    <t>wizyty studyjne</t>
  </si>
  <si>
    <t xml:space="preserve">liczba wizyt studyjnych
</t>
  </si>
  <si>
    <t xml:space="preserve">2
</t>
  </si>
  <si>
    <t>przedstawiciele zarządów, pracownicy biura, wytwórcy zainteresowani marką lokalną, koordynatorzy gminni, członkowie rad oceniających wnioski oraz członkowie stowarzyszeń, KGW, lokalni liderzy, osoby z grup defaworyzowanych, lokalni przedsiębiorcy, przedstawiciele sektora społecznego i publicznego z obszaru LGD.</t>
  </si>
  <si>
    <t>Stowarzyszenie Lokalna Grupa Działania Krasnystaw Plus</t>
  </si>
  <si>
    <t>Matysiaka 7
22-300 Krasnystaw</t>
  </si>
  <si>
    <t>liczba uczestnikow wizyt</t>
  </si>
  <si>
    <t>RLKS instrumentem rozwoju obszarów wiejskich</t>
  </si>
  <si>
    <t xml:space="preserve">Celem operacji jest organizacja wizyty studyjnej w Szwecji i przybliżenie jej uczestnikom doświadczeń szwedzkich LGD związanych z: aktywizacją mieszkańców wsi, zarządzaniem projektami z zakresu rozwoju obszarów wiejskich oraz planowania rozwoju lokalnego z uwzględnieniem potencjału ekonomicznego, społecznego i środowiskowego, przy wykorzystaniu wielofunduszowego mechanizmu RLKS. </t>
  </si>
  <si>
    <t xml:space="preserve">liczba wyjazdów studyjnych
</t>
  </si>
  <si>
    <t xml:space="preserve"> -Przedstawiciele LGD, którzy zostaną wskazani przez poszczególne regionalne sieci (preferowane będą osoby zgłoszone przez regionalne sieci LGD, które wywiązują się ze statutowych obowiązków członkowskich  wobec Polskiej Sieci LGD),
-Przedstawiciele zarządu Polskiej Sieci LGD</t>
  </si>
  <si>
    <t>Polska Sieć LGD-Federacja Regionanych Sieci LGD</t>
  </si>
  <si>
    <t>ul.Dabrowskiego 6
78-600 Wałcz</t>
  </si>
  <si>
    <t>W stronę rozwoju: wyjazdy studyjne i szkolenia specjalistyczne dla polskich producentów sera i wina</t>
  </si>
  <si>
    <t>Podniesienie poziomu wiedzy i umiejętności oraz wymiana doświadczeń z zakresu produkcji sera producentów sera i osób związanych z branżą serowarską,
podniesienie poziomu wiedzy i umiejętności oraz wymiana doświadczeń z zakresu produkcji imarketingu wina producentów wina i osób związanych z branżą winiarską.</t>
  </si>
  <si>
    <t>Wyjazd studyjny / szkolenie</t>
  </si>
  <si>
    <t xml:space="preserve">  Producenci wina, osoby związane z branżą winiarską oraz osoby zainteresowane 
    podjęciem zatrudnienia lub własną działalnością w branży winiarskiej,
producenci sera, osoby związane z branżą serowarską oraz osoby zainteresowane 
    podjęciem zatrudnienia lub własną działalnością w branży serowarskiej,  przedstawiciele Uniwersytetu Przyrodniczego we Wrocławiu. </t>
  </si>
  <si>
    <t>ul. C.K. Norwida 25
50-375 Wrocław</t>
  </si>
  <si>
    <t>Jak powstają innowacje ekologiczne w gospodarstwach rolnych? Analiza i przykłady.</t>
  </si>
  <si>
    <t>Celem operacji jest opracowanie ekspertyzy pt.: Jak powstają innowacje ekologiczne w gospodarstwach rolnych? Analiza i przykłady, która przyczynić się ma do upowszechnienia wiedzy i informacji dotyczących ekologicznych innowacji rolniczych</t>
  </si>
  <si>
    <t>Ekspertyza</t>
  </si>
  <si>
    <t>Liczba ekspertyz</t>
  </si>
  <si>
    <t>Osoby pracujące w rolnictwie w całym kraju, w tym zarządzający gospodarstwami rolnymi, instytucje publiczne uczestniczące w systemie transferu wiedzy i informacji rolniczej (administracja rządowa i samorządowa, uniwersytety, instytuty naukowe, ośrodki doradztwa rolniczego, izby rolnicze, szkoły rolnicze).</t>
  </si>
  <si>
    <t>Instytut Ekonomiki Rolnictwa i Gospodarki Żywnościowej - Państwowy Instytut Badawczy</t>
  </si>
  <si>
    <t xml:space="preserve">Ul. Świętokrzyska 20
 00-002 Warszawa
</t>
  </si>
  <si>
    <t>Lokalne, regionalne i tradycyjne szansą dla Kół Gospodyń Wiejskich</t>
  </si>
  <si>
    <t xml:space="preserve"> Wymiana doświadczeń, podniesienie wiedzy 
i świadomości wśród uczestników operacji nt. lokalnych, regionalnych, tradycyjnych zasobów i produktów spożywczych, zachęcenie do uczestniczenia w krajowym i międzynarodowym systemie ochrony produktów regionalnych i tradycyjnych, zapoznanie uczestników operacji z możliwościami sprzedaży produktów własnych, poszerzenie wiedzy 
z zakresu promocji i wyszukiwania możliwości rozwoju własnej organizacji, także poprzez tworzenie partnerstw i współpracy z innymi podmiotami z terenów wiejskich. </t>
  </si>
  <si>
    <t>Szkolenie  / Warsztat / Publikacja / Prasa /informacje i publikacje w internecie</t>
  </si>
  <si>
    <t xml:space="preserve">Członkowie Kół Gospodyń Wiejskich, uczniowie i nauczyciele ze szkół ponadpodstawowych, kształcących się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</si>
  <si>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</si>
  <si>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</si>
  <si>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420</t>
  </si>
  <si>
    <t>Liczba tytułów publikacji</t>
  </si>
  <si>
    <t>Liczba informacjii 
w internecie</t>
  </si>
  <si>
    <t>Rolnictwo precyzyjne w obszarze hodowli bydła mlecznego – aktualności w nauce oraz wymiana doświadczeń praktycznych</t>
  </si>
  <si>
    <t>Przeszkolenie hodowców bydła mlecznego, doradców i zootechników z nimi współpracjących, podczas dwóch trzydniowych szkoleń, omówienie oraz praktyczne zaprezentowanie aktualnych rozwiązań w zakresie rolnictwa precyzyjnego w obszarze hodowli bydła mlecznego oraz opracowanie monografii o tej samej tematyce.</t>
  </si>
  <si>
    <t>Szkolenie  / Publikacja</t>
  </si>
  <si>
    <t xml:space="preserve">Hodowcy bydła mlecznego, zootechnicy oraz doradcy rolniczy. Ponadto uczniowie szkół rolniczych, członkowie izb rolniczych, biblioteki uczelni rolniczych.  </t>
  </si>
  <si>
    <t>Instytut Zootechniki - Państwowy Instytut Badawczy</t>
  </si>
  <si>
    <t xml:space="preserve">ul. Sarego 2
31-047 Kraków
</t>
  </si>
  <si>
    <t>Z głową i ze smakiem – współpraca rolników ekologicznych w skracaniu łańcucha dostaw</t>
  </si>
  <si>
    <t>Opracowanie oddolnej strategii rozwoju rolnictwa ekologicznego w Polsce przez podjęcie działań zmierzających do wyznaczenia kierunków rozwoju poprzez aktywne uczestnictwo rolników i producentów ekologicznych, integracja środowiska producentów żywności ekologicznej, popularyzowanie żywności ekologicznej wśród konsumentów i wzrost świadomości, umożliwienie przedstawienia korzyści płynących z rejestracji produktu ekologicznego oraz promocja produktów żywnościowych chronionych znakiem „euroliścia”.</t>
  </si>
  <si>
    <t xml:space="preserve">Spotkanie  / Seminarium / Stoisko wystawiennicze / Analiza  </t>
  </si>
  <si>
    <t>Producenci żywności ekologicznej, konsumenci, wystawcy wyrobów spożywczych i regionalnych, osoby zainteresowane rolnictwem ekologicznym i produktami rolnictwa ekologicznego.</t>
  </si>
  <si>
    <t>Stowarzyszenie GRUPA ODROLNIKA</t>
  </si>
  <si>
    <t xml:space="preserve">
33-114 Rzuchowa 1
</t>
  </si>
  <si>
    <t>Liczba seminariów</t>
  </si>
  <si>
    <t>Liczba uczestników seminarium</t>
  </si>
  <si>
    <t>Liczba analiz</t>
  </si>
  <si>
    <t xml:space="preserve">Wsparcie rozwoju wiejskiej przedsiębiorczości 
z uwzględnieniem możliwości
i problemów  wynikających ze zmian społeczno-demograficznych, w tym napływu mieszkańców z terenów miejskich
</t>
  </si>
  <si>
    <t xml:space="preserve">Wsparcie rozwoju wiejskiej przedsiębiorczości na obszarze realizacji operacji poprzez zastosowanie kaskadowego modelu przekazywania wiedzy i dobrych praktyk. </t>
  </si>
  <si>
    <t>Szkolenie  / Wyjazd studyjny / Publikacja</t>
  </si>
  <si>
    <t xml:space="preserve">Przedstawiciele doradztwa rolniczego
Przedstawiciele lokalnych grup działania
Przedstawiciele samorządów lokalnych (JST) 
Przedstawiciele organizacji pozarządowych 
Przedstawiciele instytucji z otoczenia rolnictwa </t>
  </si>
  <si>
    <t>Wielkopolski Ośrodek Doradztwa Rolniczego 
w Poznaniu</t>
  </si>
  <si>
    <t>ul. Sieradzka 29
60-163 Poznań</t>
  </si>
  <si>
    <t>„Od pola do stołu po Norwesku”</t>
  </si>
  <si>
    <t xml:space="preserve">Celem głównym projektu jest zwiększenie udziału zainteresowanych stron we wdrażaniu inicjatyw na rzecz rozwoju obszarów wiejskich poprzez poszerzenie wiedzy dotyczącej produktu regionalnego, jego certyfikacji, wytwarzania i przetwórstwa na poziomie gospodarstwa  oraz jego dystrybucji na przykładzie gospodarstw wiejskich w południowo – zachodniej Norwegii. </t>
  </si>
  <si>
    <t>Wyjazd studyjny / publikacja/materiał drukowany</t>
  </si>
  <si>
    <t xml:space="preserve">Pierwsza grupa docelowa będzie liczyła  22 osoby z terenu regionów: mazowieckiego, łódzkiego, lubelskiego i kujawsko-pomorskiego. Grupa, wyodrębniona zostanie ze środowiska instytucjonalnego otoczenia wsi i rolnictwa, zajmujące się oraz przyczyniające do upowszechniania wiedzy o regionalnych produktach certyfikowanych pochodzenia zwierzęcego i roślinnego, w tym dotyczącej ich produkcji, przetwórstwa, dystrybucji oraz marketingu. Druga to Będą to głównie producenci żywności, którym zaproponujemy zakładanie działalności przetwórczej we własnym gospodarstwie. </t>
  </si>
  <si>
    <t>ul. Czereśniowa 98
02-456 Warszawa</t>
  </si>
  <si>
    <t>Efektywność ekonomiczna scaleń gruntów w Polsce</t>
  </si>
  <si>
    <t xml:space="preserve">Celem operacji jest pogłębiona naukowa analiza i ocena efektywności scaleń gruntów w Polsce zrealizowanych w ramach funduszy europejskich. </t>
  </si>
  <si>
    <t>Szkolenie/ seminarium/ warsztat, Publikacja/ materiał drukowany, Analiza/ ekspertyza/ badanie, inne</t>
  </si>
  <si>
    <t>Grupa docelowa operacji przy uwzględnieniu wybranych tematów (pkt. 5.6), celu operacji (pkt. 5.2) oraz przewidywanych efektów realizacji operacji (pkt. 9) to przede wszystkim podmioty zaangażowane w proces scalania gruntów szacowany na:
● około 1 tys. gmin, w których nie realizowano dotychczas prac scaleniowych, 
● 314 starostw powiatowych, do których zadań ustawowych należy prowadzenie scaleń i realizacja zagospodarowania poscaleniowego,
● 16 urzędów marszałkowskich i wojewódzkich zaangażowanych pośrednio w nadzór nad pracami scaleniowymi,
● 13 biur geodezji i terenów rolnych – jednostek marszałków województw – wykonujących w imieniu starostów prace scaleniowe.</t>
  </si>
  <si>
    <t>Uniwersytet Rolniczy im. Hugona Kołłątaja w Krakowie</t>
  </si>
  <si>
    <t>al. Mickiewicza 21/n/d
31-120 Kraków</t>
  </si>
  <si>
    <t xml:space="preserve">Liczba stron internetowych, </t>
  </si>
  <si>
    <t>„Od nauki do praktyki, czyli transfer wiedzy nt. korzyści z zachowania bioróżnorodności poprzez chów i hodowlę ras zachowawczych i wysokowydajnych w województwach Zachodniej i Południowej Polski na II Regionalnej Wystawie Zwierząt Hodowlanych w Sielinku”</t>
  </si>
  <si>
    <t>Celem planowanej operacji jest upowszechnienie wiedzy w zakresie korzyści wynikających z zachowania różnorodności genetycznej zwierząt oraz popularyzacja wykorzystania surowców zwierzęcych pochodzących od rodzimych ras zachowawczych (mięsa, mleka) do produkcji regionalnych, ekologicznych wyrobów w małych gospodarstwach, co daje im duże możliwości w zakresie zwiększenia opłacalności produkcji lub może stanowić formę dywersyfikowania uzyskiwanych dochodów (Sielinko, 8 czerwiec 2019).</t>
  </si>
  <si>
    <t>Konferencja/ kongres, Targi/ impreza plenerowa/ wystawa, Publikacja/ materiał drukowany, Audycja/ film/ spot</t>
  </si>
  <si>
    <t>hodowcy m. in. Gospodarstw Rolnych KOWR Sp. z o.o. o profilu rolniczym, Wielkopolskie Centrum Hodowli i Rozrodu Zwierząt w Tulcach, rolnicy m.in. rolnicy indywidualni, prowadzący handel detaliczny oraz reprezentujący małą przedsiębiorczość w zakresie produkcji mięsnych artykułów żywnościowych, osoby, które są jednocześnie członkami i przedstawicielami branżowych związków, przedstawiciele instytucji naukowo – badawczych np. Uczelni Wyższych, uczniowie i studenci szkół o profilu rolniczym
pracownicy produkcji zwierzęcej – zootechnicy, specjaliści z Ośrodka Doradztwa Rolnego</t>
  </si>
  <si>
    <t xml:space="preserve">ul. Sieradzka 29
60-163 Poznań
</t>
  </si>
  <si>
    <t>Kreatywna wieś- dobre praktyki na obszarach wiejskich</t>
  </si>
  <si>
    <t>Aktywizacja mieszkańców obszarów wiejskich oraz podniesienie poziomu wiedzy na temat dobrych praktyk funkcjonujących w kraju i zagranicą w zakresie nowych rozwiązań sprzyjających rozwojowi obszarów wiejskich poprzez zorganizowanie dwóch wyjazdów studyjnych dla grupy 30 osób w okresie czerwiec – październik 2019r.</t>
  </si>
  <si>
    <t>Uczestnikami dwóch wyjazdów studyjnych – na obszarze Polski i zagranicą, będą pracownicy i członkowie LGD, przedsiębiorcy oraz lokalni liderzy z terenu województwa mazowieckiego, lubelskiego, łódzkiego oraz świętokrzyskiego.</t>
  </si>
  <si>
    <t>Lokalna Grupa Działania „Puszcza Kozienicka”</t>
  </si>
  <si>
    <t>Kozienice ul. Kopernika 8/17, 26-900 Warszawa</t>
  </si>
  <si>
    <t>Krótki łańcuch dostaw i RHD jako determinanty rozwoju lokalnego rolnictwa</t>
  </si>
  <si>
    <t xml:space="preserve">Celem głównym projektu jest zwiększenie udziału zainteresowanych stron we wdrażaniu inicjatyw na rzecz rozwoju obszarów wiejskich. Wspieranie organizacji łańcucha dostaw żywności, w tym przetwarzania produktów rolnych </t>
  </si>
  <si>
    <t>warsztat/ konferencja/ publikacja /prasa / audycja / informacje i publikacje w internecie</t>
  </si>
  <si>
    <t>liczba warsztatow</t>
  </si>
  <si>
    <t>Grupę docelową operacji stanowić będą mieszkańcy obszarów wiejskich z czterech województw podlaskiego, mazowieckiego, kujawsko-pomorskiego i warmińsko-mazurskiego w tym: rolnicy członkowie kół gospodyń wiejskich zainteresowani podjęciem działalności w zakresie przetwórstwa rolnego, doradcy rolniczy, przedstawiciele przedsiębiorców, producenci żywności, naukowcy, media.</t>
  </si>
  <si>
    <t>Podlaski Ośrodek Doradztwa Rolniczego w Szepietowie</t>
  </si>
  <si>
    <t>Szepietowo Wawrzyńce 64
18-210 Szepietowo</t>
  </si>
  <si>
    <t xml:space="preserve">liczba informacji i publikacji w internecie </t>
  </si>
  <si>
    <t>liczba stron internetowych</t>
  </si>
  <si>
    <t xml:space="preserve">Pod znakiem jabłecznika-dobre praktyki przetwórstwa owoców w UE
</t>
  </si>
  <si>
    <t>Celem operacji jest upowszechnienie wiedzy i znaczenia przetwórstwa lokalnego w rozwoju obszarów wiejskich na przykładzie rozwiązań hiszpańskich.</t>
  </si>
  <si>
    <t xml:space="preserve"> -Rolnicy/sadownicy specjalizujący się 
w produkcji jabłek- zajmujący się produkcją sadowniczą
-osoby/podmioty zajmujące się przetwórstwem owoców
-producenci cydru/jabłecznika
-przedstawiciele organizacji udzielających dotacji na podejmowanie 
i rozwój działalności gospodarczej na obszarach wiejskich tj. LGD
-przedstawiciele organizacji branżowych związanych 
z sadownictwem/przetwórstwem</t>
  </si>
  <si>
    <t xml:space="preserve">Lubelskie Stowarzyszenie Miłośników Cydru  </t>
  </si>
  <si>
    <t>Mikołajówka 11
23-250 Urzędów</t>
  </si>
  <si>
    <t>Nowy Swiat 72
00-330 Warszawa</t>
  </si>
  <si>
    <t>Moja SMART Wieś</t>
  </si>
  <si>
    <t>liczba uczestników gali</t>
  </si>
  <si>
    <t>osoby i podmioty, którym bliskie są problemy obszarów wiejskich, mieszkańcy obszarów wiejskich wszystkich województw</t>
  </si>
  <si>
    <t>Instytut Rozwoju Wsi i Rolnictwa PAN</t>
  </si>
  <si>
    <t>Aronia… Na zdrowie! Najkrótsza droga z krzewu na stół</t>
  </si>
  <si>
    <t>Celem operacji jest zorganizowanie w 2019 r. 4 punktów informacyjnych na imprezach plenerowych o charakterze rolno-spożywczym, organizowanych na terenie województw: łódzkiego, mazowieckiego, podlaskiego i lubelskiego,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t>
  </si>
  <si>
    <t>Punkt informacyjny / materiał drukowany</t>
  </si>
  <si>
    <t>Liczba punktów informacyjnych</t>
  </si>
  <si>
    <t xml:space="preserve"> 1. potencjalni konsumenci produktów aroniowych tj. osoby odwiedzające punkty informacyjne imprezy plenerowe o charakterze rolno-spożywczym, najczęściej mieszkańcy najbliższej okolicy – w sumie min. 1500 osób – maks. 2360 osób
2. wystawiający się na tej samej imprezie producenci żywności – w sumie min. 40 producentów
3. właściciele lokali gastronomicznych z okolic plantacji aronii i producentów wyrobów aroniowych</t>
  </si>
  <si>
    <t>Krajowe Zrzeszenie Plantatorów Aronii ARONIA POLSKA</t>
  </si>
  <si>
    <t xml:space="preserve">Ul. Konstytucji 3 Maja 1/3
 96-100 Skierniewice
</t>
  </si>
  <si>
    <t xml:space="preserve">Pozyskiwanie środków finansowych przez organizacje pozarządowe szansą ich rozwoju w kontekście budowy sieci współpracy z innymi podmiotami w środowisku lokalnym. </t>
  </si>
  <si>
    <t xml:space="preserve">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t>
  </si>
  <si>
    <t xml:space="preserve">wyjazd studyjny/ publikacja/ szkolenie </t>
  </si>
  <si>
    <t xml:space="preserve">Grupa docelowa – członkowie organizacji pozarządowych z terenu całej Polski (przynajmniej czterech województw) zostaną, zgodnie z celami szczegółowymi, przeszkolone w formie szkolenia  stacjonarnego z wyjazdem studyjnym. Tak duża liczba uczestników szkolenia pozwoli dotrzeć z tematyką szkolenia do szerokiej grupy osób, poprzez chociażby przekazanie zdobytej wiedzy innym członkom organizacji pozarządowych czy też poprzez udostępnienie mini-przewodnika zawierającego przykłady dobrych praktyk.  Ponadto będą mogli oni podzielić się wiedza z innymi uczniami czy mieszkańcami obszarów wiejskich. </t>
  </si>
  <si>
    <t>ul. Czysta 21/126,  31-121 Kraków</t>
  </si>
  <si>
    <t>Bawaria i jej modelowe rozwiązania z zakresu gospodarowania przestrzenią i dziedzictwem kulturowym wsi.</t>
  </si>
  <si>
    <t>Głównym celem wyjazdu studyjnego jest zapoznanie się z osiągnięciami Bawarii we wdrażaniu zrównoważonego rozwoju obszarów wiejskich. Jakie wprowadzono działania i jakie osiągnięto efekty. Jak wyzwolono inicjatywy społeczne aby zainteresowane strony były czynne w procesach przekształceń i wdrażaniu nowych inicjatyw.</t>
  </si>
  <si>
    <t>wyjazd studyjny/publikacja</t>
  </si>
  <si>
    <t>Wyjazd studyjny skierowany jest dla 25 osób z terenu województw małopolskiego, mazowieckiego, podkarpackiego i śląskiego jego uczestnicy to: naukowcy, którzy przygotowują programy i modelowe projekty z zakresu rozwoju obszarów wiejskich wskazani przez partnera projektu Uniwersytet Rolniczy Europejskie Centrum Doradcze Drobnych Gospodarstw Rolnych w liczbie 4, to doradcy rolniczy wskazani przez partnera projektu  Małopolskie Stowarzyszenie Doradztwa Rolniczego w liczbie- 2, to samorządowcy samorządów terytorialnych w liczbie -10, to przedstawiciele administracji państwowej w liczbie(Ministerstwo Rolnictwa i Ministerstwo Infrastruktury) - 4, instytucji wsparcia rolnictwa w liczbie- 3 i również 2 osoby ze strony wnioskodawcy.</t>
  </si>
  <si>
    <t xml:space="preserve">Instytut Rozwoju Obszarów Wiejskich </t>
  </si>
  <si>
    <t>ul. Czysta 21,  31-121 Kraków</t>
  </si>
  <si>
    <t>LEADER dziś i jutro - Konferencja podsumowująca wdrażanie lokalnych strategii rozwoju w latach 2016-2018 i perspektywy po roku 2021</t>
  </si>
  <si>
    <t>Celem operacji jest organizacja konferencji „LEADER dziś i jutro - Konferencja podsumowująca wdrażanie lokalnych strategii rozwoju w latach 2016-2018 i perspektywy po roku 2021”.</t>
  </si>
  <si>
    <t>Konferencja/Informacja i publikacja w internecie/Inne</t>
  </si>
  <si>
    <t xml:space="preserve">liczba konferncji </t>
  </si>
  <si>
    <t>W konferencji weźmie udział 240 osób reprezentujących różne środowiska związane z wdrażaniem podejścia LEADER i wsparciem lgd. Zaproszenie do udziału w niej zarówno w roli prelegenta, prowadzącego warsztaty, czy też uczestnika skierowane będzie do przedstawicieli:
Komisji Europejskiej, Ministerstwa Rolnictwa i Rozwoju Wsi, Ministerstwa Inwestycji i Rozwoju, Ministerstwa Gospodarki Morskiej i Żeglugi Śródlądowej, Agencji Restrukturyzacji i Modernizacji Rolnictwa, KSOW, samorządów województw, lokalnych grup działania (LGD), instytucji wspierających na poziomie krajowym i europejskim organizacje wiejskie.</t>
  </si>
  <si>
    <t>Stowarzyszenie Rozwoju Wsi Świętokrzyskiej</t>
  </si>
  <si>
    <t xml:space="preserve">
ul. Rynek 26
26-025 Łagów
</t>
  </si>
  <si>
    <t xml:space="preserve">liczba informacji/publikacji w internecie </t>
  </si>
  <si>
    <t>liczba stron internetowych na których zostanie zamieszczona informacja/publikacja</t>
  </si>
  <si>
    <t>liczba uczestników gry terenowej</t>
  </si>
  <si>
    <t>Wady i zalety systemowych rozwiązań wytwarzania, certyfikacji i dystrybucji produktów o CHNP, CHOG i GTS w krajach UE.</t>
  </si>
  <si>
    <t>Celem operacji jest wymiana i poszerzenie wiedzy dotyczącej systemowych rozwiązań dotyczących wytwarzania, certyfikacji i dystrybucji produktu regionalnego pochodzenia zwierzęcego w krajach UE.</t>
  </si>
  <si>
    <t>Konferencja / publikacja</t>
  </si>
  <si>
    <t>Pracownicy naukowi jednostek badawczych (instytuty, uczelnie), przedstawiciele organizacji rolników i hodowców, służb doradczych, administracji rządowej i terytorialnej oraz samorządu, fundacji i jednostek certyfikujących, zainteresowani poruszaną problematyką.</t>
  </si>
  <si>
    <t>Instytut Zootechniki – Państwowy Instytut Badawczy</t>
  </si>
  <si>
    <t>ul. Sarego 2
31-047 Kraków</t>
  </si>
  <si>
    <t>Między zagrodą a boiskiem. Studium aktywności wiejskich klubów sportowych - publikacj książkowa</t>
  </si>
  <si>
    <t>Transfer wiedzy nt. działalności wiejskich klubów sportowych w Polsce poprzez opracowanie i publikację (w wersji drukowanej i elektronicznej) monografii naukowej opisującej z perspektywy socjologicznej ww. zagadnienie.  Transfer dokona się między ekspertem-badaczem, który jako pierwszy po 1989 wieku przeanalizował w sposób pogłębionych aktywność wiejskich klubów sportowych na obszarach wiejskich (uzyskał na bazie tych badań stopień naukowy doktora nauk społecznych), a środowiskiem praktyków – samorządowców, sportowców, aktywistów NGO – którym zależy, aby organizacje sportowe włączyć w proces rozwoju polskiej wsi.</t>
  </si>
  <si>
    <t xml:space="preserve">liczba publikacji w wersji drukowanej i elektronicznej
</t>
  </si>
  <si>
    <t xml:space="preserve">2 175 gmin, tzn. wszystkie gminy wiejskie i miejsko-wiejskie w Polsce,
 16 urzędów marszałkowskich,
 292 LGD (LGD poza miejskimi i rybackimi),
2 621 klubów sportowych zrzeszonych w Ludowych Zespołach Sportowych, 
16 wojewódzkich Zrzeszeń Ludowych Zespołów Sportowych,
16 wojewódzkich Związków Piłki Nożnej zrzeszających najliczniejszą grupę wiejskich klubów sportowych według dyscypliny tj. kluby piłkarskie </t>
  </si>
  <si>
    <t>„Sprawny, aktywny, potrzebny – aktywizacja seniorów z gmin wiejskich na rzecz walki z wykluczeniem społecznym”</t>
  </si>
  <si>
    <t>Głównym celem operacji jest aktywizacja mieszkańców obszarów wiejskich na rzecz podejmowania inicjatyw służących włączeniu społecznemu, w szczególności osób starszych zagrożonych wykluczeniem społecznym, poprzez zwiększenie intensywności ich współpracy i integracji oraz poznanie dobrych praktyk wypracowanych przez partnerów projektu w obszarze polityki senioralnej dzięki uczestnictwu w szeregu działań odbywających się na terenie gminy Gogolin z udziałem gmin Dzierżoniów, Gniewino i Cekcyn w okresie od maja do końca października 2019 roku.</t>
  </si>
  <si>
    <t>Grupę docelową projektu stanowią mieszkańcy gmin wiejskich (partnerów projektu): gminy Dzierżoniów (25 osób) oraz gmin: Gniewino (25 osób), Gogolin (25 osób, gospodarze wyjazdu studyjnego) i Cekcyn (25 osób). Łącznie 100 osób. Będą to seniorzy, których chcielibyśmy zaktywizować i pobudzić do działania. Dlatego w grupie znajdą się także aktywne osoby starsze – wiejscy liderzy, sołtysi, członkowie organizacji pozarządowych i wiejskich, a także przedstawiciele lokalnych społeczności angażujący się społecznie.</t>
  </si>
  <si>
    <t xml:space="preserve">ul. Piastowska 1
58-200 Dzierżoniów
</t>
  </si>
  <si>
    <t xml:space="preserve">Przyzagrodowy chów gęsi alternatywą dla małych gospodarstw </t>
  </si>
  <si>
    <t xml:space="preserve">Celem operacji jest:
a) przeszkolenie 480 niezatrudnionych mieszkańców obszarów wiejskich (w tym min. 50 % osób do 35 roku życia) z gospodarstw rolnych, z zakresu przyzagrodowego chowu gęsi, przetwórstwa i sprzedaży gęsiny w ramach rolniczego handlu detalicznego (RHD) oraz budowania współpracy;
b) dotarcie ze specjalistyczną wiedzą dotyczącą przyzagrodowego chowu gęsi, przetwórstwa i sprzedaży gęsiny w ramach RHD oraz budowania współpracy, oraz promocja gęsiny wśród minimum 1.978.500 osób, w tym minimum 1.377.000 mieszkańców wsi i małych miast;
</t>
  </si>
  <si>
    <t xml:space="preserve">Szkolenie/ Audycja, spot w TV / Publikacja </t>
  </si>
  <si>
    <t>Grupą docelową są:                                                        
 a) Niezatrudnieni mieszkańcy obszarów wiejskich z gospodarstw rolnych, w tym osoby młode (do 35 roku życia – ponad 50% grupy);
b) Ogół społeczeństwa, w tym osoby zainteresowane prowadzeniem przyzagrodowego chowu gęsi i przetwórstwem gęsiny w ramach rolniczego handlu detalicznego oraz potencjalni konsumenci;</t>
  </si>
  <si>
    <t xml:space="preserve">Fundacja Hodowców Polskiej Białej Gęsi </t>
  </si>
  <si>
    <t>88-153 Kruszwica, Wróble 37</t>
  </si>
  <si>
    <t>Liczba audycji</t>
  </si>
  <si>
    <t xml:space="preserve">Liczba spotów </t>
  </si>
  <si>
    <t xml:space="preserve">Wolanów Food Festival </t>
  </si>
  <si>
    <t xml:space="preserve">Celem operacji jest zainicjowanie współpracy ale i promocja przedsiębiorców, rolników, producentów z obszarów wiejskich zajmujących się wytwarzaniem produktów tradycyjnych i regionalnych - cechujących się najwyższą jakością, wytwarzanych zgodnie z tradycyjnymi i naturalnym metodami. Jednocześnie celem realizacji projektu będzie aktywizacja mieszkańców wsi na rzecz podejmowania inicjatyw w zakresie rozwoju obszarów wiejskich, w tym kreowania miejsc pracy na terenach wiejskich </t>
  </si>
  <si>
    <t>szkolenia/impreza plenerowa/audycje radiowe</t>
  </si>
  <si>
    <t xml:space="preserve"> Projekt skierowany jest do mieszkańców obszarów wiejskich z terenu 5 województw: małopolskiego, łódzkiego, lubelskiego, świętokrzyskiego, mazowieckiego, w tym: rolnicy i mieszkańcy obszarów wiejskich, przetwórcy, osoby prowadzące gospodarstwa agroturystyczne, restauratorzy, właściciele punktów gastronomicznych, mieszkańcy terenów wiejskich </t>
  </si>
  <si>
    <t>Gmina Wolanów</t>
  </si>
  <si>
    <t xml:space="preserve">Urząd Gminy Wolanów      ul. Radomska 20                26-625 Wolanów 
</t>
  </si>
  <si>
    <t xml:space="preserve">audycje radiowe </t>
  </si>
  <si>
    <t>268</t>
  </si>
  <si>
    <t>Konkurs Agroliga 2019 – etap wojewódzki, II edycja</t>
  </si>
  <si>
    <t>Celem operacji jest podniesienie jakości realizacji programu poprzez wzrost liczby osób poinformowanych o działaniach PROW wspierających rozwój rolniczej i pozarolniczej działalności na obszarach wiejskich w ramach PROW na lata 2014-2020 poprzez wyłonienie  8 Mistrzów i 8 Wicemistrzów spośród prezentowanych uczestników konkursu w 4 województwach</t>
  </si>
  <si>
    <t>Szkolenie/ seminarium/ warsztat, Prasa, Konkurs/ olimpiada, Informacje w internecie</t>
  </si>
  <si>
    <t xml:space="preserve">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2019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t>
  </si>
  <si>
    <t xml:space="preserve">Szepietowo Wawrzyńce 64
18-210 Szepietowo
</t>
  </si>
  <si>
    <t>liczba informacji w inernecie</t>
  </si>
  <si>
    <t>Identyfikacja, upowszechnianie i promocja dobrych praktyk w turystyce na obszarach wiejskich - kontynuacja</t>
  </si>
  <si>
    <t xml:space="preserve">Celem strategicznym operacji będzie zidentyfikowanie, rozpowszechnienie i rekomendowanie dobrych praktyk w zakresie rozwoju turystyki wiejskiej w Polsce.
</t>
  </si>
  <si>
    <t>Publikacja/ materiał drukowany, Konkurs/ olimpiada, Informacje w internecie</t>
  </si>
  <si>
    <t xml:space="preserve"> Operacja skierowana jest do: 
- mieszkańców wsi prowadzących lub planujących podjęcie działalności turystycznej, 
- podmiotów prowadzących lub planujących podjęcie działalności turystycznej na wsi,
- turystów korzystających lub chcących skorzystać z bazy turystyki wiejskiej</t>
  </si>
  <si>
    <t>POLSKA ORGANIZACJA TURYSTYCZNA</t>
  </si>
  <si>
    <t xml:space="preserve">
ul. Chałubińskiego 8
Warszawa</t>
  </si>
  <si>
    <t>szacowana  liczba uczestników konkursu</t>
  </si>
  <si>
    <t xml:space="preserve">liczba stron internetowych </t>
  </si>
  <si>
    <t xml:space="preserve">„KAMPANIA MULTI-MEDIALNA WIEDZ I MĄDRZE JEDZ - KRÓTKIE ŁAŃCUCHY DOSTAW ŻYWNOŚCI TO ŹRÓDŁO INNOWACJI DLA ROZWOJU WSI I ROLNICTWA”, </t>
  </si>
  <si>
    <t xml:space="preserve">Celem operacji to przygotowanie i zrealizowanie OGÓLNOPOLSKIEJ KAMPANII MULTI-MEDIALNEJ WIEDZ I MĄDRZE JEDZ opisującą praktykę sprzedaży bezpośredniej oraz praktykę funkcjonowania różnych form systemów KŁŻ w Polsce. 
Kampania przyczyni się do budowania świadomości wśród producentów, konsumentów, organizatorów systemów KŁŻ oraz interesariuszy rynku żywności o znaczeniu, efektów oraz potencjale rynkowym rozwoju systemów KŁZ (w świetle nie wykorzystanych w pełni jeszcze możliwości wynikających z Planu dla Wsi oraz innych działań MRiRW, zmian prawnych i podatkowych wprowadzonych w ostatnich latach w zakresie sprzedaży bezpośredniej oraz sprzyjających rozwój systemów KŁŻ). 
</t>
  </si>
  <si>
    <t>Szkolenie w formule webinarium / film/ekspertyza/informacje i publikacje w internecie/modernizacja strony www.prostoodrolnika.pl</t>
  </si>
  <si>
    <t xml:space="preserve">1. Rolnicy i producenci żywności którzy uczestniczą bądź mogliby uczestniczyć w zbiorowych działaniach w ramach systemów KŁŻ opartych na tzw. sprzedaży bezpośredniej
2. Konsumenci, którzy uczestniczą lub są zainteresowani partycypowaniem w rozwiązaniach systemów KŁŻ opartych na tzw. sprzedaży bezpośredniej.  
3. Organizatorzy lub potencjalni organizatorzy systemów KŁŻ
4. Interesariusze w kraju i zagranicą zaangażowani w diagnozowaniu i pokonywaniu barier dla rozwoju systemów KŁŻ jako instrumentów rozwoju obszarów wiejskich i poprawą pozycji ekonomicznej i społecznej rolników
</t>
  </si>
  <si>
    <t xml:space="preserve">Polska Fundacja Innowacji </t>
  </si>
  <si>
    <t xml:space="preserve">ul. Chałupnika Kazimierza 12E, nr lokalu 8
31-454 Kraków
</t>
  </si>
  <si>
    <t>Liczba uczestników webinariów</t>
  </si>
  <si>
    <t>Liczba filmów</t>
  </si>
  <si>
    <t>Liczba informacji/publikacji  w internecie</t>
  </si>
  <si>
    <t>Liczba zmodernizowanych stron internetowych</t>
  </si>
  <si>
    <t>"Wielkie SER-wowanie" - Promocja serów, produktów mlecznych i innych, wytworzonych lokalnie, jako element zrównoważonego rozwoju gospodarstw farmerskich</t>
  </si>
  <si>
    <t>Celem operacji jest wspieranie rozwoju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</si>
  <si>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Szkolenie  /konferencja/targi/informacje i publikacje w internecie</t>
  </si>
  <si>
    <t xml:space="preserve"> Grupą docelową operacji są osoby, które związane są zawodowo z wytwarzaniem serów i innych produktów w gospodarstwach rodzinnych lub też są zainteresowane rozwojem w tej branży oraz potencjalni nabywcy produktów wytworzonych lokalnie
</t>
  </si>
  <si>
    <t xml:space="preserve">Stowarzyszenie Serowarów Farmerskich i Zagrodowych </t>
  </si>
  <si>
    <t xml:space="preserve">ul. Legnicka 65
54-206 Wrocław
</t>
  </si>
  <si>
    <t xml:space="preserve">Liczba stron internetowych, na których zostanie zamiesczona informcja /publikacja </t>
  </si>
  <si>
    <t>I3</t>
  </si>
  <si>
    <t>Akcja z udziałem blogerów „Dobry biznes na wsi”</t>
  </si>
  <si>
    <t xml:space="preserve">Głównym celem akcji „Dobry biznes na wsi” jest stworzenie wizerunku polskich obszarów wiejskich jako atrakcyjnego miejsca do życia i prowadzenia biznesu oraz promocja tego wizerunku z wykorzystaniem najnowszych trendów w marketingu internetowym, w tym współpracy z influencerami. </t>
  </si>
  <si>
    <t>Informacje w internecie, Inne</t>
  </si>
  <si>
    <t>Bezpośrednią grupą docelową operacji będą właściciele inicjatyw wybranych przez Polską Organizację Turystyczną do udziału w projekcie, o których przygotowane zostaną publikacje w formie sucess stories.W szerszym znaczeniu grupę docelową operacji będą tworzyć mieszkańcy obszarów wiejskich, poszukujący źródła dochodu pozarolniczego, planujący założenie / rozwój istniejącego biznesu opartego o potencjał kulturowy, przyrodniczy czy historyczny obszarów wiejskich.</t>
  </si>
  <si>
    <t>Polska Organizacja Turystyczna</t>
  </si>
  <si>
    <t>liczba stron internetowych/blogów</t>
  </si>
  <si>
    <t>liczba blogow</t>
  </si>
  <si>
    <t>liczba uczestników (blogerów)</t>
  </si>
  <si>
    <t>liczba odwiedzin obiektów</t>
  </si>
  <si>
    <t>liczba wykonanych relacji na 1 blogera</t>
  </si>
  <si>
    <t>Na drodze do odkryć - start Sieci Najciekawszych Wsi</t>
  </si>
  <si>
    <t>Celem operacji jest podniesienie praktycznej wiedzy członków PSORW oraz przedstawicieli co najmniej 10 miejscowości objętych Strategią SNW w zakresie spełnienia przez ich wsie standardów marki i przygotowanie ich do uzyskania Certyfikatu Uczestnika SNW poprzez organizację konferencji, warsztatów i wizyty studyjnej umożliwiających start Sieci Najciekawszych Wsi</t>
  </si>
  <si>
    <t xml:space="preserve">
liczba uczestników konferencji
</t>
  </si>
  <si>
    <t>wiejscy liderzy, sołtysi, członkowie organizacji wiejskich, a także przedstawiciele lokalnych społeczności i samorządów zaangażowani w proces powstawania Sieci Najciekawszych Wsi, członkowie Polskiej Sieci Odnowy i Rozwoju Wsi oraz przedstawiciele miejscowości dotychczas nieobjętych strategią SNW, zainteresowani uzyskaniem certyfikatu uczestnika SNW.</t>
  </si>
  <si>
    <t>Stowarzyszenie Polska Sieć Odnowy i Rozwoju Wsi</t>
  </si>
  <si>
    <t>Gogolin
pl.Myśliwca 5
47325 Kamień Śląski</t>
  </si>
  <si>
    <t>wizyta studyjna</t>
  </si>
  <si>
    <t>liczba uczestników wizyt</t>
  </si>
  <si>
    <t xml:space="preserve">98
</t>
  </si>
  <si>
    <t>„EKO JEMY – NIE MARNUJEMY”</t>
  </si>
  <si>
    <t xml:space="preserve">Celem projektu jest dostarczenie grupom docelowym podstawowych informacji i wiedzy na temat potrzeby wprowadzania proekologicznych praktyk do funkcjonujących wzorców produkcji i konsumpcji w całym łańcuchu dostaw żywności. Cel ten dzieli się na dwa cele szczegółowe, skorelowane z wyodrębnionymi grupami celowymi projektu:
1. Dostarczenie producentom rolnym i dystrybutorom żywności informacji i wiedzy na temat problemu marnotrawstwa żywności oraz motywowanie ich do przechodzenia na proekologiczne metody produkcji oraz zasobooszczędnego i niskoemisyjnego zarządzania systemem dostaw, tworzenia krótkich kanałów sprzedaży i organizowania się w grupy producenckie i producencko-konsumenckie.
2. Dostarczenie konsumentom informacji i wiedzy na temat kwestii ekologicznych związanych z postępowaniem z żywnością, w szczególności na temat problemu jej marnotrawienia oraz potrzeby i zalet zwiększania konsumpcji żywności ekologicznej, w tym jej właściwego rozpoznawania, nabywania i przechowywania.
</t>
  </si>
  <si>
    <t xml:space="preserve">Warsztat
Konferencja
Stoisko wystawiennicze
Materiał drukowany
Analiza
Informacje w Internecie (filmiki poradnikowe)
Kampania informacyjna na stronie Jemy Eko na FB
Kampania media relations (informacje prasowe i infografiki)
Informacje i publikacje w Internecie (artykuły)
Kampania promująca w Internecie
Kampania edukacyjna producentów ekologicznych
 Kampania PRowa z udziałem blogera/ influencera
</t>
  </si>
  <si>
    <t>1. Producenci żywności (rolnicy), zarówno posiadający już atest produkcji metodami ekologicznymi, jak i producenci w trakcie przestawiania gospodarstwa na ekoprodukcję, jak również rolnicy w różnym stopniu zainteresowani podjęciem się produkcji żywności metodami ekologicznymi i ogólną ekologizacją sposobu wytwarzania żywności (w tym zmniejszeniem jej emisyjności i odpadowości). Ta grupa celowa obejmuje beneficjentów obszaru całej Polski. Do grupy tej zaliczają się również przetwórcy oraz dystrybutorzy żywności jako interesariusze łańcucha dostaw.
2. konsumenci żywności zainteresowani nabywaniem produktów wysokiej jakości żywieniowej i zdrowotnej, do których należą certyfikowane produkty ekologiczne. Do grupy tej należą w szczególności osoby młode oraz rodzice zainteresowani zdrowym odżywianiem dzieci i członków swoich rodzin. Pod względem ilościowym są to w przeważającej mierze mieszkańcy miast, osoby wykształcone i korzystające z internetowych środków komunikacji. Pod względem płci w grupie tej zdecydowanie przeważają kobiety. Grupa celowa obejmuje beneficjentów z obszaru całej Polski.</t>
  </si>
  <si>
    <t>Polska Izba Żywności Ekologicznej</t>
  </si>
  <si>
    <t xml:space="preserve">ul. Ludwika Kickiego 1
nr lokalu U4
04-373 Warszawa
</t>
  </si>
  <si>
    <t>Liczba tytułów materiałów drukowanych</t>
  </si>
  <si>
    <t>Liczba egzemplarzy materiałów drukowanych</t>
  </si>
  <si>
    <t>Liczba informacji w internecie (filmiki poradnikowe)</t>
  </si>
  <si>
    <t>Liczba informacji w internecie (postów)</t>
  </si>
  <si>
    <t>Liczba informacji w internecie (informacje prasowe + infografiki)</t>
  </si>
  <si>
    <t>Liczba informacji w internecie (artykuły)</t>
  </si>
  <si>
    <t>Kampania promująca w Internecie
Liczba nowych użytkowników na FB</t>
  </si>
  <si>
    <t>Kampania promująca w Internecie
Liczba nowych użytkowników na stronie internetowej</t>
  </si>
  <si>
    <t>Kampania edukacyjna producentów ekologicznych Liczba odbiorców maili</t>
  </si>
  <si>
    <t>100-200</t>
  </si>
  <si>
    <t>Kampania z udziałem blogera
Liczba odbiorców blogera</t>
  </si>
  <si>
    <t>Wdrażanie Dyrektywy NEC oraz konkluzji BAT w zakresie redukcji emisji amoniaku z rolnictwa</t>
  </si>
  <si>
    <t>Celem głównym operacji jest podnoszenie świadomości i kształtowanie właściwych postaw rolników zmierzających do redukcji emisji zanieczyszczeń pochodzenia rolniczego, poprzez propagowanie zasad zrównoważonego rolnictwa w trakcie zorganizowanego seminarium, w wydanej publikacji w nakładzie 8 000 egzemplarzy oraz upowszechnienie  broszury skierowanej bezpośrednio do rolników, wydanej w nakładzie 15 000 egzemplarzy.
Cele szczegółowe operacji:
1. Upowszechnianie wiedzy i przygotowanie rolników do wdrożenia zapisów Dyrektywy NEC i konkluzji BAT w zakresie redukcji emisji amoniaku.
2. Identyfikacja i promocja  dobrych praktyk m.in. w zakresie gospodarki nawozowej, stosowania nowoczesnych technik chowu i żywienia zwierząt redukujących emisję zanieczyszczeń pochodzenia rolniczego. 
3. Aktywizacja środowiska mieszkańców wsi na rzecz poprawy jakości powietrza i wód, ochrony środowiska, oraz zrównoważonego rozwoju rolnictwa i obszarów wiejskich.</t>
  </si>
  <si>
    <t>Seminarium
Publikacja
Broszura</t>
  </si>
  <si>
    <t>Liczba seminarium</t>
  </si>
  <si>
    <t>W projekcie wyróżnimy dwie grupy docelowe naszych działań:
1) osoby reprezentujące instytucje na szczeblu centralnym i regionalnym, przedstawiciele kluczowych resortów, Głównego Inspektoratu Ochrony Środowiska, Krajowej Rady Izb Rolniczych, ARiMR, instytutów naukowych (IUNG, IRWiR, Instytut Zootechniki PIB, SGGW, ITP) Urzędów Marszałkowskich; jak i lokalnym (przedstawiciele urzędów gmin i starostw powiatowych), które decydują o kierunkach gospodarki środowiskowej na różnych szczeblach administracyjnych.
2) rolnicy i mieszkańcy wsi, do których zamierzamy trafić poprzez doradców z 16 Wojewódzkich Ośrodków Doradztwa Rolniczego oraz z 290 Punktów Powiatowych Zespołów Doradztwa Rolniczego i wszystkich oddziałów CDR. Pracownicy tych instytucji, a w szczególności doradcy rolni wykorzystają opracowany i wydany materiał do codziennej pracy z rolnikami. Finalnie 8 000 egz. publikacji i 15 000 egz. broszury trafi do rolników i mieszkańcom wsi oraz doradców.</t>
  </si>
  <si>
    <t>Fundacja na rzecz Rozwoju Polskiego Rolnictwa</t>
  </si>
  <si>
    <t xml:space="preserve">ul. Gombrowicza 19
01-682 Warszawa
</t>
  </si>
  <si>
    <t>Liczba tytułów broszury</t>
  </si>
  <si>
    <t>Liczba egzemplarzy broszury</t>
  </si>
  <si>
    <t>Zainspiruj się dziedzictwem</t>
  </si>
  <si>
    <t>Celem operacji jest wspieranie zrównoważonego i wielofunkcyjnego rozwoju obszarów wiejskich w oparciu o dziedzictwo kulturowe, które zostanie zachowane i wypromowane wśród 120 uczestników operacji, oraz zwiększenie udziału lokalnych społeczności w organizowaniu i wdrażaniu inicjatyw na rzecz rozwoju obszarów poprzez udział 120 mieszkańców obszarów wiejskich w operacji.</t>
  </si>
  <si>
    <t>Konferencja / wyjazd studyjny</t>
  </si>
  <si>
    <t>Mieszkańcy województw: dolnośląskiego, kujawsko-pomorskiego, lubelskiego, lubuskiego, łódzkiego, małopolskiego, mazowieckiego, opolskiego, podkarpackiego, podlaskiego, pomorskiego, śląskiego, świętokrzyskiego, warmińsko-mazurskiego, wielkopolskiego, zachodniopomorskiego, zrzeszeni w grupach formalnych i nieformalnych, prowadzących działalność w zakresie sztuki, rękodzieła, kulinariów, promujących dziedzictwo kulturowe, kulinarne, folklor, zwyczaje i tradycje na obszarach wiejskich, których celem jest rozwój lokalny i poprawa sytuacji społeczno-zawodowej na obszarach wiejskich, oraz przedstawiciele organizacji i instytucji wspierających obszary wiejskie z ww. województw.</t>
  </si>
  <si>
    <t>Warmińsko - Mazurska Izba Rolnicza</t>
  </si>
  <si>
    <t>ul. Towarowa 1
10-416 Olsztyn</t>
  </si>
  <si>
    <t xml:space="preserve">
Przedsiębiorcze obszary wiejskie</t>
  </si>
  <si>
    <t>Głównym celem proponowanej operacji jest przekazanie wiedzy i wymiana doświadczeń na temat najlepszych działań kreujących przedsiębiorczość na obszarach wiejskich. 
Temat 8: Wspieranie rozwoju przedsiębiorczości na obszarach wiejskich przez podnoszenie poziomu wiedzy i umiejętności w obszarach innych niż wskazane w pkt. 4.7</t>
  </si>
  <si>
    <t xml:space="preserve">Przedstawiciele: 
- laureatów (czyli przedsiębiorców) konkursu Sposób na Sukces wielu edycji,
- doradców rolniczych,
- pracowników ośrodków doradztwa rolniczego,
- mieszkańców obszarów wiejskich,
- organizatorów oraz partnerów, - instytucji publicznych, 
- przedstawicieli organizacji społecznych, 
- samorządów, 
- podmiotów gospodarczych- lokalne grupy działania oraz
 - media skupione wokół idei promocji i rozwoju przedsiębiorczości na obszarach wiejskich
</t>
  </si>
  <si>
    <t>CDR Brwinów</t>
  </si>
  <si>
    <t>ul. Pszczelińska 99, 05-840 Brwinów</t>
  </si>
  <si>
    <t>liczba uczestników - wyjazdu studyjnego</t>
  </si>
  <si>
    <t>przykłady dobrych praktyk</t>
  </si>
  <si>
    <t>Broszura</t>
  </si>
  <si>
    <t>Broszura - dobre praktyki</t>
  </si>
  <si>
    <t>Konkurs - gala finałowa</t>
  </si>
  <si>
    <t>gala finałowa XIX edycji konkursu Sposób na Sukces</t>
  </si>
  <si>
    <t xml:space="preserve">liczba uczestników  -gali finałowej XIX edycji konkursu Sposób na Sukces </t>
  </si>
  <si>
    <t>125</t>
  </si>
  <si>
    <t>„Przestrzeń przyjazna przyrodzie - współczesne trendy w procesie zarządzania obszarami wiejskimi”</t>
  </si>
  <si>
    <t xml:space="preserve">Cel: Przekazanie wiedzy umożliwiającej budowanie prośrodowiskowego charakteru rozwoju obszarów wiejskich, uwarunkowanego kooperacyjnym i świadomym działaniem interesariuszy opartym na ich proekologicznych postawach.
Przedmiot: Przedmiotem operacji jest wyjazd studyjny dla 20 osób do Danii i Szwecji w zakresie produkcji i sprzedaży ekologicznej żywności, świadomego prośrodowiskowego biznesu oraz kreacji zielonych przestrzeni.
Tematyka: Program obejmuje następujące zagadnienia: produkcja i dystrybucja ekologicznej żywności, samowystarczalne i odnawialne źródła energii,  zielona gospodarka, zagospodarowanie terenów zieleni i dbałość o krajobraz, rekultywacja terenów, wielopoziomowa współpraca, biznes oparty na koncepcji zrównoważonego rozwoju, znaczenie kulturowe i przyrodnicze ogrodów oraz farmy miejskie na dachach. Tematy szczegółowe: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wsi jako miejsca do życia i rozwoju zawodowego. Wspieranie tworzenia sieci współpracy partnerskiej dotyczącej rolnictwa i obszarów wiejskich przez podnoszenie poziomu wiedzy w tym zakresie. </t>
  </si>
  <si>
    <t>Mieszkańcy  obszarów wiejskich, przedstawiciele doradztwa rolniczego, pracownicy uczelni wyższych, przedstawiciele organizacji pozarządowych, przedstawiciele Wnioskodawcy.</t>
  </si>
  <si>
    <t>CDR O/Kraków</t>
  </si>
  <si>
    <t>ul. Meislesa 1, 31-063 Kraków</t>
  </si>
  <si>
    <t>publikacja elektroniczna</t>
  </si>
  <si>
    <t>XVIII Ogólnopolskie Sympozjum Agroturystyczne</t>
  </si>
  <si>
    <t>Celem konferencji jest integracja środowisk skupionych wokół rozwoju turystyki wiejskiej oraz ustanowienie płaszczyzny wymiany wiedzy i doświadczeń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Planowane w roku 2019 sympozjum będzie skupione wokół szeroko rozumianych zagadnień polskiego dziedzictwa kulturowego w kontekście szans rozwojowych dla turystyki wiejskiej oraz nowych możłiwości zatrudnienia na obszarach wiejskich związanych z kreowaniem specjalitycznych ofert turystycznych,  interpretacją dziedzictwa oraz usługami czasu wolnego.</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</si>
  <si>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</si>
  <si>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</si>
  <si>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CDR O/ Kraków</t>
  </si>
  <si>
    <t>ul. Meiselsa 1, 31-063 Kraków</t>
  </si>
  <si>
    <t>Promocja dobrych praktyk w zakresie rozwoju obszarów wiejskich na bazie Ogólnopolskiej Sieci Zagród Edukacyjnych</t>
  </si>
  <si>
    <t xml:space="preserve">Celem operacji jest wzmocnienie potencjału Ogólnopolskiej Sieci Zagród Edukacyjnych poprzez wykonanie i dystrybucję materiałów promocyjnych upowszechniających ideę edukacji w gospodarstwach rolnych. Operacja obejmuje przygotowanie szerokiego zestawu materiałów promocyjnych, w tym między innymi wykonanie projektu i druk 5 rodzajów pocztówek nawiązujących do 5 celów edukacyjnych sieci, (tj. edukacja w zakresie produkcji roślinnej, edukacja w zakresie produkcji zwierzęcej, edukacja w zakresie przetwórstwa płodów rolnych, edukacja w zakresie świadomości ekologicznej i konsumenckiej, edukacja w zakresie dziedzictwa kultury materialnej wsi,  tradycyjnych zawodów, rękodzieła i twórczości ludowej), zaprojektowanie i wykonanie ulotek. Wytworzone materiały promocyjne zostaną rozdystrybuowane wśród obecnych i potencjalnych członków Sieci. </t>
  </si>
  <si>
    <t>ulotka - sztuki</t>
  </si>
  <si>
    <t>mieszkańcy obszarów wiejskich, szkoły i przedszkola, odbiorcy wydarzeń targowych, turyści indywidualni, doradcy rolni</t>
  </si>
  <si>
    <t>pocztówki - sztuki</t>
  </si>
  <si>
    <t>informatory - sztuki</t>
  </si>
  <si>
    <t>Rolnictwo ekologiczne –upowszechnianie wiedzy i promocja gospodarowania metodami ekologicznymi</t>
  </si>
  <si>
    <t>Celem operacji jest usprawnienie systemu produkcji żywności ekologicznej poprzez wymianę wiedzy i doświadczeń pomiędzy podmiotami; zatrzymanie spadkowej tendencji ilości gospodarstw produkujących metodami ekologicznymi, wymiana wiedzy między środowiskiem naukowym a podmiotami pracującymi na rzecz rolnictwa ekologicznego  w zakresie najnowocześniejszych metod produkcji ekologicznej, zapoznanie z nowymi technologiami i innowacyjnymi rozwiązaniami oraz uwarunkowaniami organizacyjnymi wynikającymi z rodzaju prowadzonej działalności rolniczej o zróżnicowanych kierunkach w  rolnictwie ekologicznym, doskonalenie wiedzy rolników i doradców rolniczych w zakresie prowadzenia upraw i przetwórstwa metodami ekologicznymi, wzrost świadomości konsumentów w zakresie rolnictwa ekologicznego.</t>
  </si>
  <si>
    <t xml:space="preserve">Odbiorcy zainteresowani tematyką rolnictwa ekologicznego, jednostki doradztwa rolniczego , nauka, rolnicy, przedsiębiorcy, administracja rządowa i samorządowa, przedstawiciele jednostek pracujących na rzecz rolnictwa </t>
  </si>
  <si>
    <t>CDR O/Radom</t>
  </si>
  <si>
    <t xml:space="preserve"> ul. Chorzowska 16/18.,26-600 Radom,</t>
  </si>
  <si>
    <t xml:space="preserve">liczba wyjazdów </t>
  </si>
  <si>
    <t>5000</t>
  </si>
  <si>
    <t>Konkurs 
Najlepsze Gospodarstwo Ekologiczne 2019  - finał krajowy</t>
  </si>
  <si>
    <t xml:space="preserve">4 </t>
  </si>
  <si>
    <t>Przetwarzanie i sprzedaż żywności z gospodarstw rolnych</t>
  </si>
  <si>
    <t>Celem operacji jest  przekazanie wiedzy i informacji na temat możliwości oraz wymagań  przy  produkcji żywności i jej sprzedazy   w ramach krótkich łańcuchów dostaw (rolniczy handel detaliczny). Przykładowe rozwiązania organizacji działalności produkcji i przetwórstwa zywności w wybraanych gospodarstwach rolnych.</t>
  </si>
  <si>
    <t xml:space="preserve"> konferencja krajowa z wyjazdem studyjnym</t>
  </si>
  <si>
    <t>Odbiorcy zainteresowani problematyką związaną z przetwarzaniem produktów rolnych i wprowadzaniem ich do obrotu.  Rolnicy, doradcy,  przedsiębiorcy, administracja rządowa i samorządowa</t>
  </si>
  <si>
    <t>26-600 Radom, ul. Chorzowska 16/18.</t>
  </si>
  <si>
    <t>konferencja ponadregionalna</t>
  </si>
  <si>
    <t>stoiska konsultacyjno-doradcze</t>
  </si>
  <si>
    <t>Wyzwania środowiskowe w rolnictwie</t>
  </si>
  <si>
    <t xml:space="preserve">Celem operacji jest  jest przekazanie wiedzy i informacji na temat wyzwań wynikających z Wspólnej Polityki Rolnej dotyczących wprowadzanych Dyrektyw środowiskowych: Programu azotanowego,Dyrektywy NEC i BAT oraz zapobiegania emisji fosforu.  </t>
  </si>
  <si>
    <t>Konferencja krajowa z warsztatami w gospodarstwach rolnych</t>
  </si>
  <si>
    <t xml:space="preserve">Rolnicy, przedsiębiorcy - mieszkańcy obszarów wiejskich, jednostki doradzwa rolniczego, administracja rządowa i samorządowa, instytucje pracujące na rzecz rolnictwa  </t>
  </si>
  <si>
    <t>liczba wyjazdów</t>
  </si>
  <si>
    <t xml:space="preserve">1, 2, 3, 4, 5, 6 </t>
  </si>
  <si>
    <t xml:space="preserve">Jak to robicie? Partnerskie spotkania z przedstawicielami europejskich sieci obszarów wiejskich i powiązanych </t>
  </si>
  <si>
    <t xml:space="preserve">Celem operacji jest  wymiana informacji na temat polityki rozwoju obszarów wiejskich w państwach członkowskich i efektywnego wdrażania PROW 2014-2020.  Realizacja operacji przyczyni się do identyfikowania i zbierania przykładów udanych projektów dotyczących rozwoju obszarów wiejskich w UE, wspierania działalności KSOW, promowania współpracy międzynarodowej. </t>
  </si>
  <si>
    <t xml:space="preserve">
Grupę docelową operacji stanowić będą przedstawiciele jednostek wsparcia sieci w tym, w  szczególności Jednostek  Regionalnych KSOW,  Jednostki Centralnej</t>
  </si>
  <si>
    <t>CDR O/Warszawie</t>
  </si>
  <si>
    <t>ul. Wspólna 30, Warszawa</t>
  </si>
  <si>
    <t>Warsztaty międzynarodowe</t>
  </si>
  <si>
    <t>Liderzy organizacji pozarządowych, przedstawiciele administracji rządowej i samorzadowej, przedstawiciele instytucji pracujących na rzecz rolnictwa i obszarów wiejskich  zajmujący się rozwiązywaniem problemów mieszkańców obszarów wiejskich oraz przedstawiciele jednostek wsparcia sieci. Uczestnicy z kraju i europy.</t>
  </si>
  <si>
    <t xml:space="preserve">Plan operacyjny KSOW na lata 2018-2019 z wyłączeniem działania 8 Plan komunikacyjny </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</si>
  <si>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</si>
  <si>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</si>
  <si>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</si>
  <si>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</si>
  <si>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</si>
  <si>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</si>
  <si>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</si>
  <si>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</si>
  <si>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</si>
  <si>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</si>
  <si>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</si>
  <si>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</si>
  <si>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</si>
  <si>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</si>
  <si>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</si>
  <si>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</si>
  <si>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</si>
  <si>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t>
  </si>
  <si>
    <t>Jednostka Centralna</t>
  </si>
  <si>
    <t>Centrum Doradztwa Rolniczego w Brwinowie</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</si>
  <si>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</si>
  <si>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</si>
  <si>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</si>
  <si>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</si>
  <si>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</si>
  <si>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</si>
  <si>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</si>
  <si>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</si>
  <si>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</si>
  <si>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</si>
  <si>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</si>
  <si>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</si>
  <si>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</si>
  <si>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</si>
  <si>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</si>
  <si>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</si>
  <si>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</si>
  <si>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</si>
  <si>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</si>
  <si>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artykułów naukowych</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</si>
  <si>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</si>
  <si>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 xml:space="preserve">I dzień = 140, II dzień = 140, III dzień = 139 </t>
  </si>
  <si>
    <t>publikacja artykułów naukowych</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</si>
  <si>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</si>
  <si>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</si>
  <si>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doradcy rolniczy prywatnych i publicznych podmiotów doradztwa, uczniowie i studenci szkół rolniczych oraz rolnicy</t>
  </si>
  <si>
    <t>31</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</si>
  <si>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</si>
  <si>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</si>
  <si>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</si>
  <si>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 xml:space="preserve">Partnerzy zarejestrowani w bazie Partnerów SIR, potencjalni partnerzy, pracownicy CDR oraz WODR  </t>
  </si>
  <si>
    <t>120 osób (dodtkowo I dzień 15 wolnych słuchaczy, II dzień 17 wolnych słuchaczy)</t>
  </si>
  <si>
    <t xml:space="preserve">III Forum wiedzy i innowacji </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</si>
  <si>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</si>
  <si>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Doradcy, przedstawiciele instytucji pracujcych na rzecz rolnictwa, rolnicy, przedstawiciele nauki, administracja rządowa </t>
  </si>
  <si>
    <t>150 (dodatkowo I dnia 41 wolnych słuchaczy)</t>
  </si>
  <si>
    <t xml:space="preserve">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</si>
  <si>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</si>
  <si>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Doradcy, nauka, rolnicy, przedsiębiorcy oraz wszyscy zainteresowani działaniem Współpraca</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</si>
  <si>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</si>
  <si>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</si>
  <si>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</si>
  <si>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</si>
  <si>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</si>
  <si>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liczba uczestników szkolenia nr 1</t>
  </si>
  <si>
    <t>dzień I - 51 osób + 1 wolny słuchacz  
dzień II - 51 osób</t>
  </si>
  <si>
    <t>liczba uczestników szkolenia nr 2</t>
  </si>
  <si>
    <t xml:space="preserve">dzień I -  70 osób + 1 wolny słuchacz
dzień II - 66  osób + 2 wolnych słuchaczy </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</si>
  <si>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</si>
  <si>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</si>
  <si>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t>
  </si>
  <si>
    <t>liczba spotkań informacyjno-szkoleniowych</t>
  </si>
  <si>
    <t>Pracownicy Centrum Doradztwa Rolniczego w Brwinowie wraz z Oddziałami oraz pracownicy Wojewódzkich Ośrodków Doradztwa Rolniczego (brokerzy innowacji oraz pracownicy wspierający wdrażnie Działania Współpraca), przedstawiciele MRiRW oraz ARiMR</t>
  </si>
  <si>
    <t>177</t>
  </si>
  <si>
    <t>Promocja innowacji w hodowli bydła mięsnego podczas Europejskich Targów Hodowlanych w Clermont-Ferrand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</si>
  <si>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</si>
  <si>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 xml:space="preserve">Rolnicy, przedsiębiorcy, członkowie grup producenckich, doradcy 
i specjaliści ODR-ów oraz naukowców z Uniwersytetu Technologiczno-Przyrodniczego w Bydgoszczy i/lub Uniwersytetu Przyrodniczego w Poznaniu
</t>
  </si>
  <si>
    <t>Maderskiego 3, 
83-422 Lubań</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</si>
  <si>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</si>
  <si>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</si>
  <si>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</si>
  <si>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liczba uczestników operacji</t>
  </si>
  <si>
    <t>rolnicy, doradcy, przedstawiciele samorządu rolniczego, przedstawiciele nauki oraz przedstawiciele innych organizacji czy instytucji  działających na rzecz rozwoju rolnictwa</t>
  </si>
  <si>
    <t>Warmińsko-Mazurski Ośrodek Doradztwa Rolniczego z siedzibą w Olsztynie</t>
  </si>
  <si>
    <t>ul. Jagiellońska 91, 10-356 Olsztyn</t>
  </si>
  <si>
    <t xml:space="preserve"> broszura (liczba egzemplarzy)</t>
  </si>
  <si>
    <t>Cykl konferencji w zakresie innowacyjnych rozwiązań w małych gospodarstwach rolnych</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</si>
  <si>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</si>
  <si>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4 konferencje</t>
  </si>
  <si>
    <t>liczba uczestników  konferencji</t>
  </si>
  <si>
    <t>Rolnicy, przedsiębiorcy, doradcy, naukowcy.</t>
  </si>
  <si>
    <t>Częstochowskie Stowarzyszenie Rozwoju Małej Przedsiębiorczości</t>
  </si>
  <si>
    <t>ul. Tkacka 5/6,  
42-200 Częstochowa</t>
  </si>
  <si>
    <t>Możliwości przeprojektowania systemu upraw w gospodarstwach ekologicznych.
Jak prowadzić nawożenie  w zgodzie z nowymi przepisami programu azotanowego.</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</si>
  <si>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</si>
  <si>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Konferencja 2 dniowa</t>
  </si>
  <si>
    <t xml:space="preserve">Doradcy, rolnicy ekologiczni, przedstawiciele nauki, biznesu i administracji </t>
  </si>
  <si>
    <t>ul. Pszczelińska 99, 
05-840 Brwinów</t>
  </si>
  <si>
    <t>I dzień = 80 osób + 3 wolnych słuchaczy, II dzień = 100 osób</t>
  </si>
  <si>
    <t>Spotkania informacyjno-szkoleniowe dla pracowników WODR oraz CDR wykonujących i wspierających zadania na rzecz SIR</t>
  </si>
  <si>
    <t>Centrum Doradztwa Rolniczego w Brwinowie
Oddział w Warszawie</t>
  </si>
  <si>
    <t>ul. Wspólna 30, 
00-930 Warszawa</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</si>
  <si>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t>
  </si>
  <si>
    <t>Pracownicy CDR i WODR</t>
  </si>
  <si>
    <t>liczba uczestników spotkania nr 1</t>
  </si>
  <si>
    <t>liczba uczestników spotkania nr 2</t>
  </si>
  <si>
    <t>dzień I 34, dzień II 33</t>
  </si>
  <si>
    <t>Partnerstwo dla rozwoju III</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</si>
  <si>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</si>
  <si>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 xml:space="preserve">szkolenia 
</t>
  </si>
  <si>
    <t>Rolnicy, pracownicy jednostek doradztwa rolniczego, naukowcy, przedsiębiorcy oraz inne osoby i podmioty zainteresowane tworzeniem Grup Operacyjnych EPI.</t>
  </si>
  <si>
    <t>liczba uczestników szkolenie nr 1</t>
  </si>
  <si>
    <t>liczba uczestników szkolenie nr 2</t>
  </si>
  <si>
    <t>liczba uczestników szkolenie nr 3</t>
  </si>
  <si>
    <t>dzień I - 59  (w tym 3 organizatorów i 4 wolnych słuchaczy); dzień II - 60  (w tym 3 organizatorów i 5 wolnych słuchaczy)</t>
  </si>
  <si>
    <t>dzień I - 55  (w tym 3 organizatorów);
 dzień II - 56  (w tym 3 organizatorów i 1 wolny słuchacz)</t>
  </si>
  <si>
    <t>dzień I - 64  (w tym 3 organizatorów i 9 wolnych słuchaczy);
 dzień II - 62  (w tym 3 organizatorów i 7 wolnych słuchaczy)</t>
  </si>
  <si>
    <t>II Forum „Sieciowanie Partnerów SIR”</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</si>
  <si>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</si>
  <si>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 xml:space="preserve">Konferencja </t>
  </si>
  <si>
    <t xml:space="preserve">Partnerzy zarejestrowani w bazie Partnerów SIR, potencjalni Partnerzy SIR, pracownicy CDR oraz WODR, przedstawiciele Grup Operacyjnych EPI.  </t>
  </si>
  <si>
    <t>dzień I - 153 (w tym 3 wolnych słuchaczy);
  dzień II-  151 (w tym 1 wolny słuchacz)</t>
  </si>
  <si>
    <t>Śladami innowacji w rolnictwie północnych Włoch</t>
  </si>
  <si>
    <t>Operacja ma na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</si>
  <si>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Pracownicy CDR i WODR realizujący zadania na rzecz SIR, przedstawiciele MRiRW i ARiMR</t>
  </si>
  <si>
    <t>37</t>
  </si>
  <si>
    <t>Dobre przykłady współpracy wytwórców lokalnej żywności na przykładzie doświadczeń zagranicznych i polskich</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</si>
  <si>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</si>
  <si>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</si>
  <si>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Kujawsko-Pomorski Ośrodek Doradztwa Rolniczego w Minikowie</t>
  </si>
  <si>
    <t>Minikowo 1, 
89-122 Minikowo</t>
  </si>
  <si>
    <t>Uprawa i przetwórstwo trufli szansą na konkurencyjność małych gospodarstw rolnych</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</si>
  <si>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</si>
  <si>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Rolnicy, przedsiębiorcy, przedstawiciele organizacji pozarządowych oraz inne osoby zainteresowane tematyką operacji. Grupa docelowa obejmuje 4 województwa: śląskie, małopolskie, podlaskie i świętokrzyskie.</t>
  </si>
  <si>
    <t>ul. Tkacka 5,
 42-200 Częstochowa</t>
  </si>
  <si>
    <t>Innowacje szansą na rozwój obszarów wiejskich</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</si>
  <si>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</si>
  <si>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 xml:space="preserve">Lokalna Grupa Działania Ziemi Kraśnickiej </t>
  </si>
  <si>
    <t>ul. Słowackiego 7, 
23-210 Kraśnik</t>
  </si>
  <si>
    <t>Rolnicy lub grupy rolników, posiadacze lasów, przedstawiciele jednostek naukowych,
przedsiębiorcy, przedstawiciele
podmiotów doradczych oraz przedstawiciele innych jednostek, które mogą wchodzić w skład grup operacyjnych EPI.</t>
  </si>
  <si>
    <t>Produkcja bezpiecznej zdrowotnie żywności w gospodarstwach rolniczych w aspekcie rozwoju Rolniczego Handlu Detalicznego</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</si>
  <si>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</si>
  <si>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Pracownicy jednostek doradztwa rolniczego, rolnicy.</t>
  </si>
  <si>
    <t>Instytut Biotechnologii Przemysłu Rolno-Spożywczego 
im. prof. Wacława Dąbrowskiego</t>
  </si>
  <si>
    <t xml:space="preserve">ul. Rakowiecka 36,02-532 Warszawa </t>
  </si>
  <si>
    <t>40 (w tym 1 wolny słuchacz)</t>
  </si>
  <si>
    <t>Innowacje w prowadzeniu gospodarstwa ekologicznego</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</si>
  <si>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</si>
  <si>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wyjazd studyjny, publikacja (broszura)</t>
  </si>
  <si>
    <t xml:space="preserve">Rolnicy, przedstawiciele instytucji działających na rzecz rozwoju rolnictwa oraz osoby zainteresowane produkcją ekologiczną. Grupa docelowa obejmuje cztery województwa: warmińsko-mazurskie, pomorskie, kujawsko-pomorskie i mazowieckie. </t>
  </si>
  <si>
    <t xml:space="preserve">liczba uczestników wyjazdu studyjnego </t>
  </si>
  <si>
    <t>liczba wydanych publikacji (broszur)</t>
  </si>
  <si>
    <t xml:space="preserve">ul. Jagiellońska 91,
10-356 Olsztyn </t>
  </si>
  <si>
    <t>Farmy wertykalne przyszłością zrównoważonej produkcji żywności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</si>
  <si>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</si>
  <si>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Rolnicy, przedsiębiorcy, przedstawiciele organizacji pozarządowych oraz osoby lub przedstawiciele podmiotów zaineresowanych tematyką operacji.</t>
  </si>
  <si>
    <t>ul. Tkacka 5, 
42-200 Częstochowa</t>
  </si>
  <si>
    <t>Sieciowanie Polskich Innowacji i Grup Operacyjnych na poziomie międzynarodowym</t>
  </si>
  <si>
    <t xml:space="preserve">Celem operacji jest zacieśnienie współpracy międzynarodowej poprzez udział w wydarzeniach, organizowanych na szczeblu międzynarodowym, poświęconych promowaniu i upowszechnianiu innowacji w rolnictwie, produkcji żywności i na obszarach wiejskich, a także poświęconych możliwości tworzenia i funkcjonowania  Grup Operacyjnych EIP.  Operacja przyczyni się do tworzenia międzynarodowej sieci kontaktów oraz promowania polskich Grup Operacyjnych. </t>
  </si>
  <si>
    <t>udział w  międzynarodowym spotkaniu</t>
  </si>
  <si>
    <t>Pracownicy CDR wykonujący działania na rzecz tworzenia i wspierania Grup Operacyjnych EPI oraz upowszechniania innowacji.</t>
  </si>
  <si>
    <t>Centrum Doradztwa Rolniczego w Brwinowie Oddział w Warszawie</t>
  </si>
  <si>
    <t>Transfer wiedzy w zakresie nowoczesnych systemów zarządzania w chowie bydła</t>
  </si>
  <si>
    <t>Celem operacji jest wzmocnienie powiązań między różnymi ogniwami agrobiznesu oraz świata nauki, w celu transferu wiedzy w zakresie nowoczesnych systemów zarządzania w chowie bydła oraz transferu innowacji w sektorze rolniczym.</t>
  </si>
  <si>
    <t>Szkolenia + warsztaty terenowe</t>
  </si>
  <si>
    <t xml:space="preserve">Rolnicy, nauczyciele szkół rolniczych, pracownicy jednostek doradztwa rolniczego </t>
  </si>
  <si>
    <t>III i IV</t>
  </si>
  <si>
    <t>liczba warsztatów terenowych</t>
  </si>
  <si>
    <t>IV Forum wiedzy i innowacji</t>
  </si>
  <si>
    <t xml:space="preserve">W ramach operacji zostaną zorganizowane:
1. Konferencja pn. IV Forum wiedzy i innowacji,
2. Konkurs pn. Najciekawszy projekt/operacja realizowany w ramach środków unijnych/ KSOW
3. Konkurs pn. Najciekawsze rozwiązania  IT dla rolnictwa
Celem głównym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Celem konkursów będzie promowanie dobrych praktyk w zakresie rolnictwa i obszarów wiejskich oraz innowacyjnych technik i technologii, które mogą być wykorzystane w celu efektywniejszego zarządzania gospodarstwem rolnym. Konkursy będą zachętą dla producentów do wdrażania nowych rozwiązań. 
</t>
  </si>
  <si>
    <t xml:space="preserve">przedstawiciele: jednostek doradztwa rolniczego, nauki, administracji rządowej i samorządowej, instytucji pracujacych na rzecz rolnictwa, rolnicy, przedsiębiorcy </t>
  </si>
  <si>
    <t>Centrum Doradztwa Rolniczego w Brwinowie Oddział w Radomiu</t>
  </si>
  <si>
    <t>ul. Chorzowska 16/18, 26-615 Radom</t>
  </si>
  <si>
    <t>I dzień - 213 uczestników w tym  13 wolnych słuchaczy, II dzień - 181 uczestników</t>
  </si>
  <si>
    <t>Gospodarstwa demonstracyjne efektywnym instrumentem transferu wiedzy i  innowacji w rolnictwie</t>
  </si>
  <si>
    <t>Pracownicy CDR i WODR, przedstawiciele Instytucji Naukowych, przedstawiciele gospodarstw demonstracyjnych,  rolnicy</t>
  </si>
  <si>
    <t xml:space="preserve">Liczba  uczestników  I Warsztatów </t>
  </si>
  <si>
    <t>16 uczestników,         
1-moderator,                     
1-organizator.</t>
  </si>
  <si>
    <t xml:space="preserve">Liczba  uczestników  II Warsztatów </t>
  </si>
  <si>
    <t>13-uczestników,         
1-moderator,               
1-organizator.</t>
  </si>
  <si>
    <t xml:space="preserve">Liczba  uczestników  III Warsztatów </t>
  </si>
  <si>
    <t>11 uczestników,         
1-moderator,  
 1-organizator.</t>
  </si>
  <si>
    <t>opracowanie systemu rozpowszechniania informacji</t>
  </si>
  <si>
    <t>opracowanie</t>
  </si>
  <si>
    <t>Dzień I konferencji (wizyta w gospodarstwie) -
 82 osoby (w tym:  
2 organizatorów,  
3 prelegentów, 
1 gospoadarz )    
 Dzien II konferencji (część stacjonarna) -
 88 osób (w tym:  
2 organizatorów,    
11 prelegentów)</t>
  </si>
  <si>
    <t>Nauka-Edukacja-Doradztwo</t>
  </si>
  <si>
    <t xml:space="preserve">Celem operacji jest wypracowanie praktycznych i możliwych do realizacji propozycji rozwiązań głównych problemów identyfikowanych przez przedstawicieli nauki, oświaty i doradztwa w zakresie transferu wiedzy i innowacji. </t>
  </si>
  <si>
    <t xml:space="preserve">opracowanie </t>
  </si>
  <si>
    <t xml:space="preserve">przedstawiciele Instytucji naukowych, pracownicy JDR.  </t>
  </si>
  <si>
    <t>liczba uczestników I warsztatów</t>
  </si>
  <si>
    <t>12 uczestników, 
1 moderator, 
2 organizatorów</t>
  </si>
  <si>
    <t>liczba uczestników II warsztatów</t>
  </si>
  <si>
    <t>11 uczestników,
 1 moderator,
 2 organizatorów</t>
  </si>
  <si>
    <t>liczba uczestników III warsztatów</t>
  </si>
  <si>
    <t>14 uczestników, 
1 moderator,
 2 organizatorów</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</si>
  <si>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</si>
  <si>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</si>
  <si>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</si>
  <si>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</si>
  <si>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</si>
  <si>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</si>
  <si>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</si>
  <si>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</si>
  <si>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</si>
  <si>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</si>
  <si>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</si>
  <si>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</si>
  <si>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</si>
  <si>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</si>
  <si>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</si>
  <si>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</si>
  <si>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</si>
  <si>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</si>
  <si>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</si>
  <si>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</si>
  <si>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</si>
  <si>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</si>
  <si>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</si>
  <si>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</si>
  <si>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</si>
  <si>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</si>
  <si>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</si>
  <si>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</si>
  <si>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</si>
  <si>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ul. C. K. Norwida 25, 
50-375 Wrocław</t>
  </si>
  <si>
    <t>Wdrażanie innowacji w celu zachowania bioróżnorodności w obliczu zmian klimatu</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</si>
  <si>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</si>
  <si>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szkolenie połączone z warsztatami</t>
  </si>
  <si>
    <t xml:space="preserve">
Liczba szkoleń
Liczba uczestników szkoleń,
w tym liczba doradców
Liczba warsztatów
Liczba uczestników warsztatów,
w tym liczba doradców
</t>
  </si>
  <si>
    <t xml:space="preserve">
1
25
10
1
25
10</t>
  </si>
  <si>
    <t>rolnicy, jednostki działające na rzecz rolników, wtym organizacje przyrodnicze działające na rzecz ochrony przyrody, doradcy rolniczy, przedstawiciele jednostek naukowo-badawczych</t>
  </si>
  <si>
    <t>Austria – innowacje w małym przetwórstwie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</si>
  <si>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</si>
  <si>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wyjazd studyjny
spotkanie informacyjno-promocyjne</t>
  </si>
  <si>
    <t xml:space="preserve">
Liczba wyjazdów studyjnych
Liczba uczestników wyjazdu,
w tym liczba doradców
Liczba spotkań informacyjno-promocyjnych
Liczba uczestników spotkań,
w tym liczba doradców</t>
  </si>
  <si>
    <t xml:space="preserve">
1
25
4
1
25
4</t>
  </si>
  <si>
    <t>rolnicy, producenci rolni, przedsiębiorcy sektora rolno-spożywczego, doradcy, przedstawiciele świata nauki, mieszkańcy obszarów wiejskich i inne osoby zainteresowane wdrażaniem innowacji w rolnictwie i na obszarach wiejskich Dolnego Śląska</t>
  </si>
  <si>
    <t>Rolnictwo zaangażowane społecznie jako innowacyjna forma przedsiębiorczości na obszarach wiejskich</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</si>
  <si>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</si>
  <si>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 xml:space="preserve">
Liczba seminariów
Liczba uczestników seminarium,
w tym liczba doradców</t>
  </si>
  <si>
    <t xml:space="preserve">
1
60
10</t>
  </si>
  <si>
    <t>mieszkańcy obszarów wiejskich, rolnicy, właściciele gospodarstw agroturystycznych i zagród edukacyjnych, doradcy, przedstawiciele ośrodków pomocy społecznej oraz ośrodka wsparcia ekonomii społecznej, przedstawiciele lokalnych władz</t>
  </si>
  <si>
    <t>Innowacje w dolnośląskim serowarstwie</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</si>
  <si>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</si>
  <si>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 xml:space="preserve">
Liczba warsztatów
Liczba uczestników warsztatów,
w tym liczba doradców</t>
  </si>
  <si>
    <t xml:space="preserve">
1
12
2</t>
  </si>
  <si>
    <t>rolnicy, producenci rolni, doradcy, mieszkańcy obszarów wiejskich i inne osoby zainteresowane wdrażaniem innowacji w rolnictwie i na obszarach wiejskich z wykorzystaniem środków dostępnych w ramach działania „Współpraca"</t>
  </si>
  <si>
    <t>Od rolnika do koszyka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</si>
  <si>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</si>
  <si>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konferencja
impreza plenerowa</t>
  </si>
  <si>
    <t>Liczba imprez plenerowych
Szacowana liczba uczestników imprezy plenerowej
Liczba konferencji
Liczba uczestników konferencji, 
w tym liczba doradców
Liczba emisji spotów reklamowych w regionalnej telewizji
Liczba emisji spotów reklamowych w radio
Liczba artykułów w lokalnej prasie
Liczba artykułów w serwisie internetowym lokalnej prasy</t>
  </si>
  <si>
    <t>1
500
1
60
15
10
21
1
1</t>
  </si>
  <si>
    <t>rolnicy, producenci rolni, doradcy, przedstawiciele świata nauki, mieszkańcy obszarów wiejskich i inne osoby zainteresowane wdrażaniem innowacji w rolnictwie i na obszarach wiejskich z wykorzystaniem środków dostępnych w ramach działania „Współpraca"</t>
  </si>
  <si>
    <t>Wołowina z Zielonej Doliny - tworzenie sieci na rzecz wspólpracy dotyczącej hodowli bydła mięsnego na Dolnym Śląsku</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</si>
  <si>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</si>
  <si>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 xml:space="preserve">
Liczba wyjazdów studyjnych
Liczba uczestników
</t>
  </si>
  <si>
    <t xml:space="preserve">
1
12
</t>
  </si>
  <si>
    <t xml:space="preserve"> rolnicy, przedstawiciele jednostek naukowych, przedsiębiorcy, przedstawiciele podmiotów świadczących usługi doradcze
</t>
  </si>
  <si>
    <t>Dolnośląski Targ Rolny</t>
  </si>
  <si>
    <t xml:space="preserve">Celem operacji jest wspieranie rozwoju przedsiębiorczości na obszarach wiejskich Dolnego Śląska umożliwiającej skracanie łańcuchów dostaw, poprzez podnoszenie wiedzy i umiejętności w obszarze lokalnego przetwórstwa, zachęcanie do tworzenia partnerstw podejmujących wspólne innowacyjne przedsięwzięcia w zakresie produkcji, bezpośredniej sprzedaży, promocji, certyfikacji i wprowadzania do obrotu regionalnej żywności wysokiej jakości.  </t>
  </si>
  <si>
    <t xml:space="preserve">spotkanie informacyjno-promocyjne </t>
  </si>
  <si>
    <t xml:space="preserve">
Spotkanie informacyjno-promocyjne
Liczba uczestników</t>
  </si>
  <si>
    <t>rolnicy, producenci rolni, doradcy, mieszkańcy obszarów wiejskich i inne osoby zainteresowane wdrażaniem innowacji w rolnictwie i na obszarach wiejskich</t>
  </si>
  <si>
    <t xml:space="preserve">
1
31</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</si>
  <si>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</si>
  <si>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</si>
  <si>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</si>
  <si>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</si>
  <si>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</si>
  <si>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Lubelski Ośrodek Doradztwa Rolniczego w Końskowoli</t>
  </si>
  <si>
    <t>Końskowola ul. Pożowska 8 24-130 Końskowola</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</si>
  <si>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</si>
  <si>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</si>
  <si>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rolnicy,
doradcy rolniczy, przedsiębiorcy, przedstawiciele instytucji rolniczych, około rolniczych i naukowych, uczelni wyższych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</si>
  <si>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</si>
  <si>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</si>
  <si>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</si>
  <si>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</si>
  <si>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</si>
  <si>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</si>
  <si>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</si>
  <si>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</si>
  <si>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</si>
  <si>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</si>
  <si>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</si>
  <si>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</si>
  <si>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</si>
  <si>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</si>
  <si>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</si>
  <si>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</si>
  <si>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Najnowsze terapie roślinne w profilaktyce zdrowotnej- szansą na innowacyjne wykorzystywanie surowców zielarskich</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</si>
  <si>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</si>
  <si>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 xml:space="preserve">rolnicy,
przedstawiciele jednostek doradczych, przedsiębiorcy, przedstawiciele instytucji rolniczych, około rolniczych i naukowych, uczelni wyższych, członkowie stowarzyszeń działających na terenach wiejskich </t>
  </si>
  <si>
    <t>Ekologiczna uprawa owoców miękkich – truskawka</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</si>
  <si>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</si>
  <si>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konferencja połączona z wyjazdem studyjnym</t>
  </si>
  <si>
    <t>rolnicy,
przedstawiciele jednostek doradczych, przedsiębiorcy, przedstawiciele instytucji rolniczych, około rolniczych i naukowych</t>
  </si>
  <si>
    <t>Innowacje technologiczne w uprawie borówki wysokiej</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</si>
  <si>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</si>
  <si>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Krótkie łańcuchy dostaw żywności w oparciu o produkty regionalne</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</si>
  <si>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</si>
  <si>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rolnicy,
przedstawiciele jednostek doradczych, przedsiębiorcy, przedstawiciele instytucji rolniczych, około rolniczych i naukowych, przedstawiciele stowarzyszeń</t>
  </si>
  <si>
    <t>Wiejskie usługi opiekuńcze – innowacyjna forma przedsiębiorczości</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</si>
  <si>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</si>
  <si>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Nowe technologie w produkcji drobiarskiej</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</si>
  <si>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</si>
  <si>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</si>
  <si>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</si>
  <si>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rolnicy,
przedstawiciele jednostek doradczych,  przedsiębiorcy, przedstawiciele instytucji rolniczych, około rolniczych i naukowych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</si>
  <si>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</si>
  <si>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</si>
  <si>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t>Wybrane przykłady tradycyjnego przetwórstwa produktów rolnych szansą na innowacyjny rozwój małych gospodarstw w województwie lubelskim</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</si>
  <si>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</si>
  <si>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 xml:space="preserve"> Innowacyjne wdrożenia oraz doświadczenia w organizacji grup operacyjnych na Węgrzech</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</si>
  <si>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</si>
  <si>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</si>
  <si>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Innowacyjność w rolnictwie drogą do sukcesu</t>
  </si>
  <si>
    <t>Celem operacji jest podniesienie wiedzy i umiejętności w zakresie innowacyjnych kierunków rozwoju gospodarstw. Podniesienie i upowszechnienie wiedzy wśród uczestników wyjazdu studyjnego na temat innowacyjnych rozwiązań  w tym wsparcia oraz zasad aplikowania grup operacyjnych w kontekście działania Współpraca będzie sprzyjać rozwojowi gospodarczemu obszarów wiejskich.</t>
  </si>
  <si>
    <t>Kraśnik                                          ul. Słowackiego 7                   23-210 Kraśnik</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</si>
  <si>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2014–2021</t>
  </si>
  <si>
    <t>Wyjazd studyjny do Francji – innowacyjne rozwiązania w rozwoju produkcji bydła mięsnego i organizacji grup operacyjnych</t>
  </si>
  <si>
    <t>Celem operacji jest podniesienie wiedzy oraz nabycie doświadczenia w zakresie organizacji i funkcjonowania grup operacyjnych wśród rolników, doradców terenu województwa lubelskiego poprzez organizację wyjazdu studyjnego do Francji. Program wyjazdu zakłada wizytę w Instytutach Naukowych, Stacjach Hodowlanych, zakładach przetwórczych i udział w targach rolniczych na terenie Bordeaux.</t>
  </si>
  <si>
    <t>Rolnicy, doradcy rolniczy</t>
  </si>
  <si>
    <t>Gmina Tuczna</t>
  </si>
  <si>
    <t>Tuczna 191A
21-523 Tuczna</t>
  </si>
  <si>
    <t xml:space="preserve">ABC serowartswa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</si>
  <si>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</si>
  <si>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Współpraca jako innowacyjne narzędzie rozwoju obszarów wiejskich</t>
  </si>
  <si>
    <t xml:space="preserve">Celem operacji jest podniesienie  wiedzy z zakresu możliwości wdrażania innowacyjnych rozwiązań z wykorzystaniem środków w ramach działania Współpraca, stymulujących rozwój gospodarstw rolnych oraz strefy ekonomicznej terenów wiejskich. </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</si>
  <si>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</si>
  <si>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</si>
  <si>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</si>
  <si>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</si>
  <si>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</si>
  <si>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</si>
  <si>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</si>
  <si>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</si>
  <si>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rolniczy,  pracownicy jednostek doradztwa rolniczego</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</si>
  <si>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</si>
  <si>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</si>
  <si>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</si>
  <si>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rolniczy, pracownicy jednostek doradztwa rolniczego</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</si>
  <si>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</si>
  <si>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</si>
  <si>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</si>
  <si>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rolnicy, przetwórcy warzyw, pracownicy naukowi, doradcy rolniczy, pracownicy jednostek doradztwa rolniczego</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</si>
  <si>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</si>
  <si>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</si>
  <si>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</si>
  <si>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rolniczy,   pracownicy jednostek doradztwa rolniczego</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</si>
  <si>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</si>
  <si>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</si>
  <si>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Rolnicy, przedsiębiorcy, doradcy, naukowcy</t>
  </si>
  <si>
    <t>II/IV</t>
  </si>
  <si>
    <t>ul. Tkacka 5/6                         42-200 Częstochowa</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</si>
  <si>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</si>
  <si>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</si>
  <si>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rolniczy,  pracownicy jednostek doradztwa rolniczego</t>
  </si>
  <si>
    <t>Łódzki Ośrodek Doradztwa Rolniczego z siedzibą w Bratoszewicach                       ul. Nowości 32; 95-011 Bratoszewice</t>
  </si>
  <si>
    <t>Zakładanie plantacji winorośli - produkcja wina i soków szansą na rozwój dla gospodarstw z woj. łódzkiego</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</si>
  <si>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</si>
  <si>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 xml:space="preserve">
wyjazd studyjny
liczba uczestników operacji</t>
  </si>
  <si>
    <t>1
30</t>
  </si>
  <si>
    <t>potencjalni członkowie grup operacyjnych, rolnicy, przedsiębiorcy, przetwórcy, pracownicy naukowi, przedstawicielami instytucji rolniczych i około rolniczych, doradcy rolniczy</t>
  </si>
  <si>
    <t>Łódzki Ośrodek Doradztwa Rolniczego z siedzibą w Bratoszewicach ul. Nowości 32 95-011 Bratoszewice</t>
  </si>
  <si>
    <t>Innowacyjne technologie, praktyki i metody organizacji w produkcji zwierzęcej, w tym bydła mlecznego</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</si>
  <si>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</si>
  <si>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koferencja
liczba uczestników operacji</t>
  </si>
  <si>
    <t>2
80</t>
  </si>
  <si>
    <t xml:space="preserve">potencjalni członkowie grup operacyjnych,  producenci, hodowcy bydła mlecznego, rolnicy, doradcy rolniczy, przedsiębiorcy, przedstawiciele instytucji naukowych, przedstawiciele instytucji rolniczych i około rolniczych </t>
  </si>
  <si>
    <t>Rozwój innowacyjnych form przedsiębiorczości pozarolniczej na obszarach wiejskich</t>
  </si>
  <si>
    <t xml:space="preserve">Celem operacji jest poszukiwanie partnerów do współpracy w ramach działania „Współpraca” poprzez realizację operacji, której celem jest zapoznanie uczestników wyjazdu studyjnego z innowacyjnymi  formami przedsiębiorczości pozarolniczej na obszarach wiejskich. W ramach  operacji odbędą się wizyty w gospodarstwach zajmujących się hodowlą ślimaków dzięki, którym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</si>
  <si>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 xml:space="preserve"> wyjazd studyjny </t>
  </si>
  <si>
    <t xml:space="preserve">
wyjazd studyjny 
liczba uczestnikow operacji</t>
  </si>
  <si>
    <t xml:space="preserve">
1
30</t>
  </si>
  <si>
    <t>potencjalni członkowie grup operacyjnych, rolnicy, przetwórcy, przedsiębiorcy, mieszkańcy obszarów wiejskich, pracownicy naukowi, doradcy rolniczy,  pracownicy jednostek doradztwa rolniczego</t>
  </si>
  <si>
    <t>Nowe rozwiązania w pasiekach pszczelich, produkcji miodów i miodów pitnych na przykadzie woj. lubelskiego</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</si>
  <si>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</si>
  <si>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wyjazd studyjny
liczba uczestników operacji</t>
  </si>
  <si>
    <t>1
50</t>
  </si>
  <si>
    <t>pszczelarze, rolnicy, przedstawiciele instytucji rolniczych i około rolniczych, pracownicy naukowi, doradcy rolniczy,  pracownicy jednostek doradztwa rolniczego</t>
  </si>
  <si>
    <t>Nowoczesne technologie w uprawie kukurydzy</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</si>
  <si>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</si>
  <si>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 xml:space="preserve">
konferencja 
liczba uczestników operacji</t>
  </si>
  <si>
    <t>1
80</t>
  </si>
  <si>
    <t>potencjalni członkowie grup operacyjnych, rolnicy, przetwórcy, przedsiębiorcy, mieszkańcy obszarów wiejskich, pracownicy naukowi, doradcy rolniczy, pracownicy jednostek doradztwa rolniczego</t>
  </si>
  <si>
    <t xml:space="preserve">Innowacje we współpracy w sektorze rolnym, rolno-spożywczym </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</si>
  <si>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</si>
  <si>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film promocyjny, audycja telewizyjna</t>
  </si>
  <si>
    <t>liczba nagranych filmów
liczba emisji audycji</t>
  </si>
  <si>
    <t>1
1</t>
  </si>
  <si>
    <t>potencjalni członkowie grup operacyjnych, rolnicy, przedsiębiorcy, przetwórcy, pracownicy naukowi, doradcy rolniczy, mieszkańcy obszarów wiejskich, pracownicy jednostek doradztwa rolniczego</t>
  </si>
  <si>
    <t>Innowacyjne metody przetwarzania i przechowywanie żywności</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</si>
  <si>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</si>
  <si>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1
40</t>
  </si>
  <si>
    <t>potencjalni członkowie grup operacyjnych, rolnicy, przedsiębiorcy, przetwórcy, mieszkańcy obszarów wiejskich, pracownicy naukowi, doradcy rolniczy, pracownicy jednostek doradztwa rolniczego</t>
  </si>
  <si>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</si>
  <si>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</si>
  <si>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potencjalni członkowie grup operacyjnych, rolnicy, przedsiębiorcy, przetwórcy, mieszkańcy obszarów wiejskich, pracownicy naukowi, doradcy rolniczy,  pracownicy jednostek doradztwa rolniczego</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</si>
  <si>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</si>
  <si>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</si>
  <si>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Nowoczesne technologie w chowie bydła mlecznego                   na przykładzie woj. podlaskiego</t>
  </si>
  <si>
    <t>Celem operacji jest poszukiwanie potencjalnych partnerów do współpracy w ramach działania „Współpraca” poprzez realizacje operacji, której celem jest zapoznanie uczestników wyjazdu studyjnego z nowoczesnymi technologiami stosowanymi w chowie bydła mlecznego na przykładzie rozwiązań praktykowanych w gospodarstwach na terenie woj. podlaskiego.W ramach operacji odbędą się wizyty w gospodarstwach, firmach stosujących ww. rozwiązania. Zdobyta wiedza będzie stanowiła podłoże do dalszej pracy i stworzenia potencjalnej grupu operacyjnej w tym zakresie.</t>
  </si>
  <si>
    <t>rolnicy, przedsiębiorcy, hodowcy bydła mlecznego, mieszkańcy obszarów wiejskich, pracownicy naukowi, doradcy rolniczy, pracownicy jednostek doradztwa rolniczego</t>
  </si>
  <si>
    <t>Innowacyjne metody promocji żywności tradycyjnej                       i regionalnej na przykładzie dobrych praktyk z woj. kujawsko - pomorskiego</t>
  </si>
  <si>
    <t>Celem operacji jest poszukiwanie potencjalnych partnerów do współpracy w ramach działania „Współpraca” poprzez realizacje operacji, której celem jest zapoznanie uczestników wyjazdu studyjnego z metodami promocji żywności tradycyjnej i regionalnej na przykładzie dobrych praktyk stosowanych w gospodarstwach, firmach na terenie woj. kujawsko-pomorskiego. W ramach operacji odbędą się wizyty w gospodarstwach, firmach stosujących ww. rozwiązania. Zdobyta wiedza będzie stanowiła podłoże do dalszej pracy i stworzenia potencjalnej grupu operacyjnej w tym zakresie.</t>
  </si>
  <si>
    <t xml:space="preserve"> rolnicy, przedsiębiorcy, przetwórcy, mieszkańcy obszarów wiejskich, pracownicy naukowi, doradcy rolniczy, pracownicy jednostek doradztwa rolniczego</t>
  </si>
  <si>
    <t>Tworzenie krótkich łańcuchów dostaw na przykładzie Małopolski</t>
  </si>
  <si>
    <t>Celem operacji jest poszukiwanie potencjalnych partnerów do współpracy w ramach działania „Współpraca” poprzez realizacje operacji, której celem jest zapoznanie uczestników wyjazdu studyjnego z tworzeniem krótkich łańcuchów dostaw na przykładzie dobrych praktyk stosowanych w gospodarstwach na terenie Małopolski. W ramach operacji odbędą się wizyty w gospodarstwach stosujących ww. rozwiązania. Zdobyta wiedza będzie stanowiła podłoże do dalszej pracy i stworzenia potencjalnej grupu operacyjnej w tym zakresie.</t>
  </si>
  <si>
    <t>Dobre praktyki wdrażania innowacji w gospodarstwach ekologicznych</t>
  </si>
  <si>
    <t>Celem operacji jest powiązanie jej uczestników poprzez stworzenie sieci kontaktów pomiędzy nimi, co w konsekwencji może przyczynić się do powołania grupy operacyjnej w ramach działania „Współpraca” dotyczącej nowatorskich rozwiązań w zakresie rolnictwa ekologicznego. Prezentowane w trakcie realizacji operacji  gospodarstwa, jak również firmy pokażą sposób zarządzania i wprowadzania nowych technik i technologii stosowaych w gospodarstwach ekologicznych, co może przyczynić się do wzrostu rentowności gospodarstw w woj. łódzkim. Operacja ułatwi nawiązywanie współpracy między podmiotwami oraz nawiązywanie parterstw w tym zakresie.</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</si>
  <si>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</si>
  <si>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</si>
  <si>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</si>
  <si>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</si>
  <si>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</si>
  <si>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</si>
  <si>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</si>
  <si>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</si>
  <si>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ul. Główna 1, 
49-330 Łosiów</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</si>
  <si>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</si>
  <si>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</si>
  <si>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II/III</t>
  </si>
  <si>
    <t>Częstochowski Stowarzyszenie Rozwoju Małej Przedsiębiorczości</t>
  </si>
  <si>
    <t>ul. Tkacka 5/6    42-200 Częstocohwa</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</si>
  <si>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</si>
  <si>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</si>
  <si>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broszury</t>
  </si>
  <si>
    <t xml:space="preserve">broszury </t>
  </si>
  <si>
    <t xml:space="preserve">Rolnicy, przedsiębiorcy, doradcy rolni, uczelnie, osoby zaiteresowane innowacyjnymi rozwiązaniami z zakresu rolnictwa. </t>
  </si>
  <si>
    <t xml:space="preserve">49-330 Łosiów,
  ul. Główna 1 </t>
  </si>
  <si>
    <t>Aktualna sytuacja producentów rolnych w zakresie organizacji sprzedazy zbóż i rzepaku</t>
  </si>
  <si>
    <t xml:space="preserve">Wspieranie łańcucha dostaw żywności, w tym przetwarzania i wprowadzania do obrotu produktów rolnych, </t>
  </si>
  <si>
    <t xml:space="preserve">Rolnicy, doradcy rolni, przesiębiorcy, mieszkancy terenów iejskich, osoby zaiteresowane innowacyjnymi rozwiązaniami z zakresu rolnictwa.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</si>
  <si>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</si>
  <si>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</si>
  <si>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</si>
  <si>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</si>
  <si>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</si>
  <si>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</si>
  <si>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t xml:space="preserve">Cykl broszur z zakresu innowacyjnych rozwiązań w rolnictwie i na obszarach wiejskich </t>
  </si>
  <si>
    <t>Celem wydanych publikacji będzie pokazanie praktycznego wymiaru realizowanych przedsięwzięć, zaprezentowanie „dobrych praktyk” oraz ułatwienia transferu wiedzy z zakresu innowacyjnych rozwiązań w rolnictwie.</t>
  </si>
  <si>
    <t>Broszury</t>
  </si>
  <si>
    <t xml:space="preserve">Rolnicy, przedsiębiorcy, doradcy rolni, uczelnie, osoby zainteresowane innowacyjnymi rozwiązaniami z zakresu rolnictwa. </t>
  </si>
  <si>
    <t>49-330 Łosiów, ul. Główna 1</t>
  </si>
  <si>
    <t>4 broszur</t>
  </si>
  <si>
    <t>2000 egz.</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</si>
  <si>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</si>
  <si>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konferencja                                                                                                     liczba uczestników</t>
  </si>
  <si>
    <t>1                                                          50</t>
  </si>
  <si>
    <t>Rolnicy, przedsiębiorcy z terenów miejsko-wiejskich, doradcy rolniczy , przedstawiciele instytucji naukowych, przedstawiciele samorządów, organizacji branżowych związanych z rolnictwem oraz mieszkańcy obszarów wiejskich.</t>
  </si>
  <si>
    <t>opolski Ośrodek Doradztwa Rolniczego w Łosiowie</t>
  </si>
  <si>
    <t xml:space="preserve">Stoiska promocyjno - informacyjne jako narzędzie przekazu informacji o Sieci na rzecz innowacji w rolnictwie i na obszarach wiejskich </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</si>
  <si>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</si>
  <si>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stoiska informacyjno promocyjne</t>
  </si>
  <si>
    <t xml:space="preserve">liczba stoisk informacyjno promocyjnych                                                                                                                                                </t>
  </si>
  <si>
    <t xml:space="preserve">2                                                                                                                                                                                                                                                                                                                        </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</si>
  <si>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</si>
  <si>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"Szkolenie wyjazdowe z zakresu rolnictwa ekologicznego pn; Żywność ekologiczna teoria i praktyka - od producenta do konsumenta".</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</si>
  <si>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</si>
  <si>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wyjazd studyjny
liczba uczestników</t>
  </si>
  <si>
    <r>
      <t xml:space="preserve">
1
</t>
    </r>
    <r>
      <rPr>
        <strike/>
        <sz val="11"/>
        <rFont val="Calibri"/>
        <family val="2"/>
        <charset val="238"/>
        <scheme val="minor"/>
      </rPr>
      <t xml:space="preserve">
</t>
    </r>
    <r>
      <rPr>
        <sz val="11"/>
        <rFont val="Calibri"/>
        <family val="2"/>
        <charset val="238"/>
        <scheme val="minor"/>
      </rPr>
      <t>40</t>
    </r>
  </si>
  <si>
    <t xml:space="preserve"> Grupą docelową szkolenia będą mieszkańcy województwa opolskiego – doradcy rolni, rolnicy ekolo-giczni i konwencjonalni chcący się podjąć produkcji ekologicznej oraz produktów o podwyższonej jakości.</t>
  </si>
  <si>
    <t xml:space="preserve">"Ograniczenia zanieczyszczeniami azotem metodą poprawy i jakości wód"
</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</si>
  <si>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</si>
  <si>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szkolenie wyjazdowe
liczba uczestników</t>
  </si>
  <si>
    <t>1
40</t>
  </si>
  <si>
    <t>doradcy, rolnicy,  osoby zainteresowane innowacyjnymi rozwiązaniami z zakresu rolnictwa</t>
  </si>
  <si>
    <t xml:space="preserve">
2</t>
  </si>
  <si>
    <t>Szkolenie z zakresu ochrony powietrza pn. "Gospodarka niskoemisyjna"</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</si>
  <si>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</si>
  <si>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szkolenie/wyjazd studyjny</t>
  </si>
  <si>
    <t>szkolenie wyjazdowe
                                                 liczba uczestników</t>
  </si>
  <si>
    <t xml:space="preserve">       1   
          40</t>
  </si>
  <si>
    <t>doradcy rolni, rolnicy, samorządowcy, mieszkańcy województwa opolskiego</t>
  </si>
  <si>
    <t>II-III-IV</t>
  </si>
  <si>
    <t>"Ochrona środowiska naturalnego na obszarach wiejskich".</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</si>
  <si>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</si>
  <si>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liczba uczestników                              konkursy                            liczba uczestników</t>
  </si>
  <si>
    <t>Grupą docelową szkolenia będą mieszkańcy województwa opolskiego –  rolnicy i producenci rolni, doradcy rolni, przedstawiciele samorzadów i nauki.</t>
  </si>
  <si>
    <t>49-330 łosiów, ul. Główna 1</t>
  </si>
  <si>
    <t>1
60                        
2                     
 12</t>
  </si>
  <si>
    <t>"Chów i hodowla trzody chlewnej z elementami bioasekuracji"</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</si>
  <si>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</si>
  <si>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szkolenie                                                       liczba uczestników</t>
  </si>
  <si>
    <t>1                                                    40</t>
  </si>
  <si>
    <t>producenci i hodowcy trzody chlewnej z województwa opolskiego, doradcy rolni</t>
  </si>
  <si>
    <t xml:space="preserve">Szkolenie z produkcji roślin wysokobiałkowych pn."Zwiększenie udziału roślin wysokobiałkowych w strukturze zasiewów na rzecz poprawy żyzności gleby" </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</si>
  <si>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</si>
  <si>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szkolenie/warszaty polowe</t>
  </si>
  <si>
    <t xml:space="preserve">szkolenie/warsztaty polowe
liczba uczestników
</t>
  </si>
  <si>
    <t>1
25</t>
  </si>
  <si>
    <t>producenci rolni i specjaliści/doradcy rolniczy</t>
  </si>
  <si>
    <t>Dobre praktyki europejskie w zakresie optymalizacji wykorzystania wody w produkcji rolnej i uprawach w gospodarstwach rolnych - wyjazd studyjny do Włoch</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</si>
  <si>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11"/>
        <rFont val="Calibri"/>
        <family val="2"/>
        <charset val="238"/>
        <scheme val="minor"/>
      </rPr>
      <t xml:space="preserve"> </t>
    </r>
    <r>
      <rPr>
        <sz val="11"/>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11"/>
        <rFont val="Calibri"/>
        <family val="2"/>
        <charset val="238"/>
        <scheme val="minor"/>
      </rPr>
      <t xml:space="preserve">                        </t>
    </r>
  </si>
  <si>
    <t xml:space="preserve">20 </t>
  </si>
  <si>
    <t xml:space="preserve"> przedstawiciele: nauki , doradztwa rolniczego i/lub samorządu rolników,  samorządów lokalnych, rolników i  producentów rolnych lub przedsiębiorstw rolno-spożywczych prowadzących działalność na terenach wiejskich </t>
  </si>
  <si>
    <t>Gmina Strzelce Opolskie</t>
  </si>
  <si>
    <t>Plac Myśliwca 1
47-100 Strzelce Opolskie</t>
  </si>
  <si>
    <t>Wdrażanie innowacji w polskim rolnictwie 
na przykładzie grup operacyjnych EPI – mechanizm wsparcia w ramach działania „Współpraca”</t>
  </si>
  <si>
    <t>Głowym przedmiotem i tematem konferencji będzie mechanizm wsparcia w ramach działania "Współpraca" na przykładzie grup operacyjnych EPI. Celem operacji będzie budowa sieci powiązań między przedstawicielami nauki i biznesu a rolnictwem oraz przyspieszenie transferu wiedzy i innowacji do praktyki gospodarczej, co przedłoży się na powstanie nowych grup operacyjnych EPI w woj. opolskim.</t>
  </si>
  <si>
    <t xml:space="preserve"> konferencja</t>
  </si>
  <si>
    <t>konferencja 
liczba uczestników</t>
  </si>
  <si>
    <t>1
50</t>
  </si>
  <si>
    <t xml:space="preserve">Rolnicy, przedsiębiorcy, przedstawiciele związków branżowych i grup producentów rolnych, uczelnie i instytucje naukowe, doradcy rolni, osoby zainteresowane innowacyjnymi rozwiązaniami z zakresu rolnictwa. </t>
  </si>
  <si>
    <t>OODR Łosiów</t>
  </si>
  <si>
    <t xml:space="preserve">49-330 Łosiów,       ul. Główna 1 </t>
  </si>
  <si>
    <t>Innowacyjna oferta turystyczna dźwignią wizerunku obszarów wiejskich województwa opolskiego</t>
  </si>
  <si>
    <t xml:space="preserve">Aktywizacja mieszkańcow wsi na rzecz pdejmowania inicjaatyw w zakresie rozwoju obszarów wiejskich, w tym kreowania miejsc pracy na terenach wiejskich. Udoskonalanie oferty turystycznej, wprowadzanie innowacji w obsłudze turystów. Wykorzystywanie walorów turystycznych obszaru,  pobudzenie kreatywności włascicieli gospodasrtw agroturystycznych w celu stworzenia bogatszej oferty turystycznej. </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</si>
  <si>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</si>
  <si>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</si>
  <si>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Organizacja łańcuchów żywnościowych, w tym przetwarzania i wprowadzania do obrotu produktów rolnych</t>
  </si>
  <si>
    <t>Szkolenie/warsztaty</t>
  </si>
  <si>
    <t>1
  25</t>
  </si>
  <si>
    <t>Dyrektywy wodne</t>
  </si>
  <si>
    <t>Celamiszkolenia jest diagnoza stanu gospodarki wodnej w Gminie Strzelce Opolskie oraz Gminach sąsiadujących w aspekcie optymalizacji procesów gospodarowania zasobami wody w gospodarstwach rolnych. Szkolenie ma na celu wskazać kierunki optymalizacji procesów gospodarowania zasobami wodnymi w gospodarstwach rolnych (w ramach działań wspólnych rolników).</t>
  </si>
  <si>
    <t>1
 25</t>
  </si>
  <si>
    <t>Nowe tendencje w chowie i hodowli bydła mlecznego z elementami dobrostanu</t>
  </si>
  <si>
    <t>1 
  40</t>
  </si>
  <si>
    <t>Szkolenie skierowane jest do hodowców bydła mlecznego, rolników indywidualnych działających na terenie województwa opolskiego, spółdzielni mleczarskich oraz do osób zainteresowanych hodowlą bydła mlecznego.</t>
  </si>
  <si>
    <t>Uniwersytet Rzeszowski, Wydział Ekonomii, Katedra Polityki Gospodarczej</t>
  </si>
  <si>
    <t>w</t>
  </si>
  <si>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</si>
  <si>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</si>
  <si>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t xml:space="preserve"> seminarium 
wyjazd studyjny </t>
  </si>
  <si>
    <t xml:space="preserve">1. seminarium 
2. ilość uczestników 
seminarium 
3. wyjazd studyjny 
4. ilość uczestników wyjazdu 
</t>
  </si>
  <si>
    <t>1
45
1
45</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</si>
  <si>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</si>
  <si>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</si>
  <si>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</si>
  <si>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</si>
  <si>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</si>
  <si>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</si>
  <si>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
1. seminarium  
2. ilość uczestników 
seminarium  
3. wyjazd studyjny 
4. ilość uczestników wyjazdu 
</t>
  </si>
  <si>
    <t>1
45
1
45</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</si>
  <si>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</si>
  <si>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</si>
  <si>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</si>
  <si>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 xml:space="preserve">1
23
 </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</si>
  <si>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</si>
  <si>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II/ III kw</t>
  </si>
  <si>
    <t xml:space="preserve">35-601 Rzeszów ul. Ćwiklińskiej 2 </t>
  </si>
  <si>
    <t>"Innowacyjne zastosowanie ziół w gospodarstwie"</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</si>
  <si>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</si>
  <si>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 xml:space="preserve">1. seminarium 
2. ilość uczestników 
konferencji 
</t>
  </si>
  <si>
    <t xml:space="preserve">1
200
</t>
  </si>
  <si>
    <t>Transfer innowacyjnych rozwiązań w sektorze rolnym i leśnym z terenów górskich i podgórskich Alp do Karpat</t>
  </si>
  <si>
    <t xml:space="preserve">Celem operacji jest zapoznanie się z innowacyjnymi rozwiązaniami technologicznymi i organizacyjnymi w gospodarstwach rolnych i rolno-leśnych w Austrii poprzez organizację wyjazdu studyjnego dla 45 osób. Wizytowane zostaną 4 gospodarstwa wykorzystujące innowacyjne technologie upraw i organizacji gospodarstw rolnych i agroleśnych. Uczestnicy wyjazdu studyjnego zapoznają się z dobrymi praktykami gospodarstw prowadzących dochodową gospodarką rolną i leśną na terenach górskich i podgórskich Alp. Innowacje, z którymi zapozna się grupa docelowa operacji mogą być inspiracją do ich przeniesienia na teren województwa podkarpackiego, bądź poszukiwania innych, adekwatnych do potrzeb tego regionu rozwiązań, które będzie mogła wdrożyć potencjalna grupa operacyjna EPI powstała na bazie uczestników wyjazdu.  </t>
  </si>
  <si>
    <t xml:space="preserve">liczba uczestników konferencji 
Liczba uczestników wyjazdu studyjnego 45 </t>
  </si>
  <si>
    <t xml:space="preserve">1                  </t>
  </si>
  <si>
    <r>
      <t>przedstawiciele nauki, doradcy rolniczy, rolnicy prowadzący gospodarstwa rolne i agroleśne</t>
    </r>
    <r>
      <rPr>
        <i/>
        <sz val="10"/>
        <rFont val="Calibri"/>
        <family val="2"/>
        <charset val="238"/>
        <scheme val="minor"/>
      </rPr>
      <t xml:space="preserve">
</t>
    </r>
  </si>
  <si>
    <t>III-IV kw</t>
  </si>
  <si>
    <t>Państwowa Wyższa Szkoła Zawodowa im. Jana Grodka w Sanoku</t>
  </si>
  <si>
    <t>PWSZ Sanok 
ul. Mickiewicz 21 38-500 Sanok</t>
  </si>
  <si>
    <t xml:space="preserve">"Innowacyjna gospodarka pasieczna"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</si>
  <si>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t>
  </si>
  <si>
    <t xml:space="preserve">konferencja
wyjazd studyjny </t>
  </si>
  <si>
    <t xml:space="preserve">
1. konferencja 
2. ilość uczestników 
konferencji  
3. wyjazd studyjny 
4. ilość uczestników wyjazdu - 
</t>
  </si>
  <si>
    <t xml:space="preserve">
1
120
1
45
</t>
  </si>
  <si>
    <t xml:space="preserve">Nowatorskie metody produkcji roślinnej dla upraw z rodziny konopiowatych oraz zbóż                                                                       </t>
  </si>
  <si>
    <t>konferencja                                                                                                                                                                                                                                               wyjazd studyjny</t>
  </si>
  <si>
    <t>120
45</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</si>
  <si>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</si>
  <si>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warunów do tworzenia grup EPI.  </t>
  </si>
  <si>
    <t>targi</t>
  </si>
  <si>
    <t xml:space="preserve">liczba wystawców
Liczba ankiet  dot. problemów wystepujących w branży rolniczej w celu wprowadzenia innowacyjnych rozwiązań </t>
  </si>
  <si>
    <t>100
100</t>
  </si>
  <si>
    <t xml:space="preserve">podmioty reprezentujące nowe rozwiązania branzy rolniczej ( w tym : maszyn i sprzętu rolniczego, zwierząt hodowlanych, roślin uprawbych , sadowniczych i ogrodniczych oraz środków do produkcji, uczestnicy targów w tym min.: rolnicy, posiadacze lasów,  przedsiebiorcy, przedstawiciele instytucji naukowo-badawczych,  instytucji doradczych
ankietowane osoby: rolnicy, przedsiębiorcy
</t>
  </si>
  <si>
    <t xml:space="preserve">"Nowoczesne ekonomiczne aspekty prowadzenia produkcji w gospodarstwie rolnym"                                                                    </t>
  </si>
  <si>
    <t>Celem operacji jest zapoznanie uczestnikow konferencji z innowacyjnymi rozwiązaniami technicznymi i technologicznymi mającymi wpływ na wyniki ekonomiczne gospodarstw. Konferencja da możliwość zapoznaniem się z nowoczesnymi rozwiązaniami w w gospodarstwach zajmujacych się uprawą ziemniaków, produkcją ziół i ślimaków. Swoje osiągnięcia jako dobre przykłady ekonomicznie uzasadnionych , innowacyjnych inwestycji zrealizowanych z udziałem środków pomocowych  przedstawią sami rolnicy</t>
  </si>
  <si>
    <t xml:space="preserve">liczba uczestników konferencji 
</t>
  </si>
  <si>
    <t xml:space="preserve">80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</si>
  <si>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</si>
  <si>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IV kw</t>
  </si>
  <si>
    <t>"Ochrona wód przed zanieczyszczeniami z produkcji rolniczej"</t>
  </si>
  <si>
    <t>Celem operacji jest zapoznanie uczestnikow konferencji z innowacyjnymi rozwiązaniami technicznymi i technologicznymi mającymi wpływ na prawidłową gospodarkę nawozową w gospodarstwie. Konferencja da możliwość zapoznaniem się z nowoczesnymi rozwiązaniami w w gospodarstwach zajmujacych się  produkcją roślinną i zwierzęcą.  Swoje osiągnięcia jako dobre przykłady , innowacyjnych inwestycji zrealizowanych z udziałem środków pomocowych  przedstawią sami rolnicy</t>
  </si>
  <si>
    <t>„Innowacyjna uprawa roślin jagodowych: jagody kamczackiej i borówki amerykańskiej - aspekty produkcyjne i rynkowe</t>
  </si>
  <si>
    <t>Wzrost  jakości oferowanych produktów – owoców  jagody kamczackiej i borówki amerykańskiej – czynnikiem determinującym pozycję podkarpackich plantatorów na rynku.</t>
  </si>
  <si>
    <t xml:space="preserve">Konferencja
publikacja </t>
  </si>
  <si>
    <t xml:space="preserve">liczba uczestników konferencji 
ilość publikacji 
</t>
  </si>
  <si>
    <t>60
1</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</si>
  <si>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</si>
  <si>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</si>
  <si>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Grupę docelową będą stanowili rolnicy, doradcy rolni oraz mieszkańcy obszarów wiejskich</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</si>
  <si>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</si>
  <si>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</si>
  <si>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</si>
  <si>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16</t>
  </si>
  <si>
    <t>Grupę docelową będą stanowili mieszkańcy obszarów wiejskich, osoby zainteresowane tematyką pszczelarską, członkowie organizacji oraz doradcy rolni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</si>
  <si>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</si>
  <si>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</si>
  <si>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</si>
  <si>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</si>
  <si>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</si>
  <si>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t>
  </si>
  <si>
    <t xml:space="preserve">liczba emisji audycji     </t>
  </si>
  <si>
    <t xml:space="preserve">1       </t>
  </si>
  <si>
    <t>Grupę docelową będą stanowili rolnicy, doradcy rolniczy oraz mieszkańcy obszarów wiejskich</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</si>
  <si>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</si>
  <si>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</si>
  <si>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</si>
  <si>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</si>
  <si>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</si>
  <si>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</si>
  <si>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</si>
  <si>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rolnicy, przedsiębiorcy, doradcy i naukowcy</t>
  </si>
  <si>
    <t>24 571,50</t>
  </si>
  <si>
    <t>ul. Tkacka 5/6           42-200 Częstochowa</t>
  </si>
  <si>
    <t>Jak pogodzić innowacje z tradycją w prowadzeniu pasieki?</t>
  </si>
  <si>
    <t>Celem wydania publikacji jest dotarcie do największej liczby odbiorców. Propagowanie dobrych i innowacyjnych praktyk pszelarskich. Prezentacja aktualnych problemów tj. chorób, utrzymania, hodowli pszczół oraz radzenie sobie z nimi.</t>
  </si>
  <si>
    <t>Grupę docelową będą stanowili rolnicy, przedstawiciele podmiotów świadczących usługi doradcze oraz mieszkańcy obszarów wiejskich</t>
  </si>
  <si>
    <t>Podlaski Ośrodek Doradztwa Rolniczego     w Szepietowie</t>
  </si>
  <si>
    <t>Celem organizacji warsztatów jest propagowanie chowu pszczół oraz  rozwoju pszczelarstwa poprzez promowanie innowacyjnych rozwiązań . Ważną rolę stanowi sama produkcja miodu, ale również bardzo istotne jest jego pozyskiwanie i innowacyjne metody konfekcjonowania np. dodawanie owoców liofiliozowanych, suszonych ziół. Chcąc zatrzymać proces wymierania populacji pszczół warto podejmować działania promujące innowacyjne rozwiązania stosowane w pszczelarstwie. Dzięki zapylaczom w tym pszczole miodnej poprzez zapylenie gatunków dziko rosnących mamy zachowaną bioróżnorodność ekosystemów. Wymagania dotyczące napszczelenia w Polsce są spełnione zaledwie w 50%, dlatego też wspieranie rozwoju pszczelarstwa poprzez wdrażanie innowacyjnych rozwiązań jest uzasadnione ekonomicznie i społecznie</t>
  </si>
  <si>
    <t>II / III</t>
  </si>
  <si>
    <t xml:space="preserve">Rośliny bobowate grubonasienne (strączkowe) - transfer wiedzy z instytutu do praktyki rolniczej województwa podlaskiego </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</si>
  <si>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</si>
  <si>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Nowoczesne rozwiązania w zakładaniu i prowadzeniu pasieki</t>
  </si>
  <si>
    <t>Celem warsztatów będzie zapoznanie uczestników z prawidłowym prowadzeniem pasieki. Pokazanie innowacyjnych metod leczenia i zapoboegania chorobom pszczół. Przedstawienie dobrych praktykw pasiece.</t>
  </si>
  <si>
    <t xml:space="preserve">16 </t>
  </si>
  <si>
    <t>II/ III</t>
  </si>
  <si>
    <t>Zielarskie Podlasie "Z tradycją w przyszłość"</t>
  </si>
  <si>
    <t xml:space="preserve">Celem warsztatów będzie zapoznanie uczestników z wybranymi gatunkami ziół, uprawą ich w woj. podlaskim. Ważnym aspektem będzie pokazanie nowatorskich metod przerobu i wykorzystania ziół w kuchni i kosmetologii.  </t>
  </si>
  <si>
    <t>III / IV</t>
  </si>
  <si>
    <t>Urynkowienie żywności tradycyjnej szansą na rozwój małych gospodarstw na przykładzie woj. mazowieckiego i śląskiego</t>
  </si>
  <si>
    <t>Celem wyjazdu jest uzyskanie wiedzy i poznanie innowacyjnych metod wprowadzania żywności tradycyjnej na rynek w oparciu o dobre przykłady z województwa mazowieckiego i śląskiego. Wyprodukowanie żywności opartej o tradycyjne procedury wymaga innowacyjnego (nowoczesnego) podejścia wprowadzania na rynek (np. reklama, konfekcjonowanie, formy sprzedaży - internet).</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</si>
  <si>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</si>
  <si>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podkarpackiego i świętokrzyskiego. Wyprodukowanie żywności opartej o tradycyjne procedury wymaga innowacyjnego (nowoczesnego) podejścia wprowadzania na rynek (np. reklama, konfekcjonowanie, formy sprzedaży - internet)</t>
  </si>
  <si>
    <t>konferencja,
 wyjazd studyjny</t>
  </si>
  <si>
    <t xml:space="preserve"> 35
 25 </t>
  </si>
  <si>
    <t>III/IV</t>
  </si>
  <si>
    <t>Rolniczy handel detaliczny</t>
  </si>
  <si>
    <t>Celem szkolenia będzie promocja innowacyjnej formy sprzedaży jaką jest rolniczy handel detaliczny. Uczestnicy zapoznają się z najnowszymi wymaganiami, uwarunkowaniami i przepisami prawa, dobrymi praktykami jak prowadzić sprzedaż z gospodarstwa wg. zasad rolniczego handlu detalicznego.</t>
  </si>
  <si>
    <t>Innowacyjne usługi w agroturystyce – dobre praktyki</t>
  </si>
  <si>
    <t>Celem operacji jest przedstawienie dobrych praktyk, innowacyjnych rozwiązań wprowadzonych do gospodarstwa agruturystycznego, aby poszerzyć ofertę wypoczynku dla turystów i osiągnąć wyższy dochód.</t>
  </si>
  <si>
    <t>Grupę docelową będą stanowili rolnicy,  przedstawiciele podmiotów świadczących usługi doradcze oraz mieszkańcy obszarów wiejskich</t>
  </si>
  <si>
    <t>Wykorzystanie dobrych praktyk z Litwy w przetwórstwie rolno-spożywczym</t>
  </si>
  <si>
    <t>Celem operacji jest przedstawienie dobrych praktyk, innowacyjnych rozwiązań  w przetwórstwie rolno-spożywczym na przykładzie Litwy, głównie dla gospodarstw ekologicznych i agroturystycznych.</t>
  </si>
  <si>
    <t>I/II</t>
  </si>
  <si>
    <t>Pozyskanie potencjalnych partnerów do działania „Współpraca” w celu poszerzenia areału uprawy roślin wysokobiałkowych na terenie województwa podlaskiego. Wskazanie ich roli w agroekosystemie oraz innowacyjnych metod uprawy.</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</si>
  <si>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</si>
  <si>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Doradcy i rolnicy oraz przedstawiciele świata biznesu powiązanego z rolnictwem</t>
  </si>
  <si>
    <t xml:space="preserve">Instytut Uprawy Nawożenia i Gleboznawstwa – Państwowy Instytut Badawczy </t>
  </si>
  <si>
    <t>ul. Czartoryskich 8       24-100 Puławy</t>
  </si>
  <si>
    <t>Sieciowanie współpracy przy tworzeniu integrowanego systemu usług turystycznych</t>
  </si>
  <si>
    <t xml:space="preserve">Celem wyjazdu jest zapoznanie się z dobrymi praktykami przetwórstwa w gospodarstwach rolnych, sprzedaży bezpośredniej przez współpracujące ze sobą podmioty prowadzące działalność agroturystyczną w krajach nadbałtyckich. Uczestnicy wyjazdu będą dobrani pod kątem powołania grupy operacyjnej EPI. Operacja przedstawi możliwości efektywnego promowania i sprzedaży produktów regionalnych, która zwiększa atrakcyjność zsieciowanych usług agroturystycznych. Wymiana doświadczeń i nawiązanie kontkatów zawodowych wśród  uczestnków wyjazdu oraz zapoznanie się z rozwiązaniami stosowanymi u naszych wschodnich sąsiadów będzie podstawą do zawiązania grupy operacyjnej. 
</t>
  </si>
  <si>
    <t>Grupę docelową będą stanowili producenci produktu regionalnego, zajmujący się agroturystyką oraz przedstawiciele podmiotów świadczących usługi doradcze</t>
  </si>
  <si>
    <t>Innowacyjne rozwiązania w rolnictwie polegające na ograniczaniu strat powodowanych przez suszę</t>
  </si>
  <si>
    <t>Celem operacji jest zapoznanie 10 przedstawicieli podmiotów świadczących usługi doradcze oraz 35 rolników zainteresowanych mozliwościami pozyskania dofinansowania na instalacje urządzeń nawadniających. Operacja zakłada przeprowadzenie zajęć wykładowych oraz praktycznych z zakresu wymogów prawnych, parametrów urządzeń, zakupu i instalacji infrastruktury służącej nawadnianiu upraw rolniczych.</t>
  </si>
  <si>
    <t>panel dyskusyjny</t>
  </si>
  <si>
    <t>Grupę docelową będą stanowili eksperci, naukowcy praktycy z danej problematyki; przedsiębiorcy; przedstawiciele instytucji oraz  przedstawiciele podmiotów świadczących usługi doradcze</t>
  </si>
  <si>
    <t>Tworzenie zespołów tematycznych w zakresie przeciwdziałania najistotniejszym problemom w rolnictwie województwa podlaskiego - Nowoczesne techniki pomiaru procesów życiowych roślin</t>
  </si>
  <si>
    <t>Celem operacji jest wymiana wiedzy, dobrych praktyk, upowszechnienie i praktyczne wdrożenie wiedzy na temat innowacyjnych systemów uprawy roli, które przyczyniają się do znacznego zmniejszenia strat azotu i fosforu z działalności rolniczej; wypracowanie wspólnych rozwiązań w zakresie przeciwdziałania tym stratom.</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</si>
  <si>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</si>
  <si>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</si>
  <si>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</si>
  <si>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</si>
  <si>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</si>
  <si>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</si>
  <si>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</si>
  <si>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</si>
  <si>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</si>
  <si>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</si>
  <si>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</si>
  <si>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 xml:space="preserve">warsztaty (2), spotkania(17), </t>
  </si>
  <si>
    <t>rolnicy, grupy rolników, doradcy, przedstawiciele nauki, instytutów naukowo-badawczych, przedsiębiorcy sektora rolno-spożywczego,</t>
  </si>
  <si>
    <t>I- IV</t>
  </si>
  <si>
    <t>liczba uczestników spotkań</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</si>
  <si>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</si>
  <si>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</si>
  <si>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 xml:space="preserve">liczba uczesników </t>
  </si>
  <si>
    <t>rolnicy , doradcy, sadownicy, mieszkańcy obszarów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</si>
  <si>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</si>
  <si>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</si>
  <si>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</si>
  <si>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</si>
  <si>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Innowacyjne rozwiązania w małych gospodarstwach rolnych województwa śląskiego</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</si>
  <si>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</si>
  <si>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ul. Tkacka 5/6,  42-200 Częstochowa</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</si>
  <si>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</si>
  <si>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</si>
  <si>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Doradcy, mieszkańcy obszarów wiejskich</t>
  </si>
  <si>
    <t>Doradztwo grupowe podwaliną do tworzenia grup fokusowych i grup operacyjnych</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</si>
  <si>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</si>
  <si>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Warsztaty - 20</t>
  </si>
  <si>
    <t xml:space="preserve">liczba uczestników  </t>
  </si>
  <si>
    <t>rolnicy, grupy rolników, przedstawiciele jednostek doradczych, przedstawiciele nauki, instytutów naukowo-badawczych, przedsiębiorcy sektora rolno-spożywczego, przedstawiciele instytucji działających na rzecz polskiego rolnictwa</t>
  </si>
  <si>
    <t>Innowacyjne zastosowanie roślin strączkowych z upraw ekologicznych do wypieków</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</si>
  <si>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</si>
  <si>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rolnicy, rolnicy ekologiczni, domownicy rolników, przedsiębiorcy sektora rolno-spożywczego, przedstawiciele jednostek doradczych</t>
  </si>
  <si>
    <t>liczba egzemplarzy wydanej publikacji</t>
  </si>
  <si>
    <t>Nowoczesne metody marketingowe – innowacyjnym sposobem na zwiększenie konkurencyjności produktów rolnych.</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</si>
  <si>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</si>
  <si>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rolnicy, domownicy rolników,przedstawiciele jednostek doradczych, przedsiębiorcy sektora rolno-spożywczego</t>
  </si>
  <si>
    <t>Zakładanie plantacji winorośli. Uprawa winogron, produkcja wina/soków jako szansa na rozwój gospodarstw rolnych</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</si>
  <si>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</si>
  <si>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rolnicy, grupy rolników, przedstawiciele jednostek doradczych, organizacje rolnicze, przedsiębiorcy sektora rolnego, przedstawiciel LGD</t>
  </si>
  <si>
    <t>Celem operacji -  jest zapoznanie uczestników konferencji i  zagranicznego wyjazdu studyjnego z funkcjonowaniem sieci na rzecz innowacji w rolnictwie i na obszarach wiejskich, zaprezentowanie innowacji, które są stosowane w chowie i zarządzaniu w produkcji bydła mięsnego, przedstawienie dobrych praktyk ukaże możliwości praktycznego zastosowania przedstawianych rozwiązań i sposobu ich wdrożenia do gospodarstw zajmujących sie lub planujących produkcję bydła mięsnego, nawiązanie kontaktów i współpracy pomiędzy uczestnikami przyczyni się do tworzenia potencjalnych grup operacyjnych.</t>
  </si>
  <si>
    <t>liczba uczestniików</t>
  </si>
  <si>
    <t>rolnicy, mieszkańcy obszarów wiejskich, przedstawiciele jednostek doradczych, naukowcy</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</si>
  <si>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</si>
  <si>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</si>
  <si>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 xml:space="preserve">rolnicy, mieszkańcy obszarów wiejskich, doradcy rolniczy oraz przedstawiciele samorządu rolniczego, jednostek naukowych, organizacji działających na rzecz rolnictwa i przedstawicieli </t>
  </si>
  <si>
    <t>ul. Jagiellońska 91
10-356 Olsztyn</t>
  </si>
  <si>
    <t>liczba uczestników
/ w tym doradców rolniczych</t>
  </si>
  <si>
    <t>120
/ 16</t>
  </si>
  <si>
    <t>liczba tytułów</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</si>
  <si>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</si>
  <si>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</si>
  <si>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</si>
  <si>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</si>
  <si>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</si>
  <si>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</si>
  <si>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</si>
  <si>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</si>
  <si>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</si>
  <si>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Warmińsko-Mazurski Ośodek Doradztwa Rolniczego z siedzibą w Olsztynie</t>
  </si>
  <si>
    <t>25
/ 8</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</si>
  <si>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</si>
  <si>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</si>
  <si>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</si>
  <si>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</si>
  <si>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liczba uczestników
/w tym doradców rolniczych</t>
  </si>
  <si>
    <t>30
/ 7</t>
  </si>
  <si>
    <t>Liczba informacji
/publikacji w internecie</t>
  </si>
  <si>
    <t>6
/ 1</t>
  </si>
  <si>
    <t>Liczba stron internetowych, na których zostanie zamieszczona informacja /publikacja</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</si>
  <si>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</si>
  <si>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</si>
  <si>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</si>
  <si>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</si>
  <si>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</si>
  <si>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</si>
  <si>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</si>
  <si>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</si>
  <si>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</si>
  <si>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20
/ 3</t>
  </si>
  <si>
    <t>18
/ 1</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</si>
  <si>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</si>
  <si>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</si>
  <si>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</si>
  <si>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rolnicy, przedsiębiorcy, doradcy rolniczy, przedstawiciele nauki</t>
  </si>
  <si>
    <t>ul. Tkacka 5, 42-200 Częstochowa</t>
  </si>
  <si>
    <t xml:space="preserve"> Innowacje w zarzadzaniu gospodarstwem rolnym, przy wykorzystaniu dronów do teledetekcji multispektralnej w rolnictwie precyzyjnym </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</si>
  <si>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</si>
  <si>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dwudniowe seminarium połączone z pokazem</t>
  </si>
  <si>
    <t xml:space="preserve">rolnicy, doradcy rolniczy  </t>
  </si>
  <si>
    <t>Liczba uczestników/w tym doradcy rolniczy</t>
  </si>
  <si>
    <t>30/15</t>
  </si>
  <si>
    <t>Liczba stron internetowych, na których zostanie zamieszczona informacja</t>
  </si>
  <si>
    <t>III Warmińsko-Mazurskie Forum Innowacji w rolnictwie i na obszarach wiejskich</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</si>
  <si>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</si>
  <si>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 xml:space="preserve">rolnicy,  mieszkańcy obszarów wiejskich, przedsiębiorcy, oraz przedstawiciele  jednostek naukowo-badawczych, podmiotów doradczych i innych podmiotów zainteresowanych innowacyjnością w sektorze rolnictwa </t>
  </si>
  <si>
    <t>120/16</t>
  </si>
  <si>
    <t>Liczba tytułów</t>
  </si>
  <si>
    <t>Liczba ogłoszeń</t>
  </si>
  <si>
    <t>Liczba informacji/publikacji w Internecie</t>
  </si>
  <si>
    <t>2/1</t>
  </si>
  <si>
    <t>3/1</t>
  </si>
  <si>
    <t xml:space="preserve">Budowanie sieci partnerstw 
w zakresie organizacji rynku żywności 
regionalnej 
i ekologicznej </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</si>
  <si>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</si>
  <si>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producenci rolni, producenci i przetwórcy żywności regionalnej i/lub ekologicznej, zainteresowani produkcją żywności regionalnej i/lub ekologicznej, przedstawiciele jednostek naukowych 
oraz doradztwa rolniczego, podmioty wspierające rozwój rynku żywności regionalnej 
i ekologicznej</t>
  </si>
  <si>
    <t>Warmińsko-Mazurski Ośrodek Doradztwa Rolniczego 
z siedzibą 
w Olsztynie</t>
  </si>
  <si>
    <t>25
/ 8</t>
  </si>
  <si>
    <t xml:space="preserve"> informacje 
i publikacje 
w Internecie
</t>
  </si>
  <si>
    <t>4
/ 1</t>
  </si>
  <si>
    <t>2 
/ 1</t>
  </si>
  <si>
    <t>Konferencja "Gospodarka obiegu zamkniętego"</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</si>
  <si>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</si>
  <si>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 xml:space="preserve">rolnicy, mieszkańcy obszarów wiejskich, doradcy rolniczy oraz przedstawiciele samorządów lokalnych, jednostek naukowych, organizacji działających na rzecz rolnictwa </t>
  </si>
  <si>
    <t>80/20</t>
  </si>
  <si>
    <t>broszura</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</si>
  <si>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</si>
  <si>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</si>
  <si>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pszczelarze, producenci rolni oraz doradcy, naukowcy, osoby zainteresowane gospodarka pasieczną</t>
  </si>
  <si>
    <t>Poznań 60-163, ul.Sieradzka 29</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</si>
  <si>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</si>
  <si>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</si>
  <si>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</si>
  <si>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</si>
  <si>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</si>
  <si>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</si>
  <si>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</si>
  <si>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</si>
  <si>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</si>
  <si>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</si>
  <si>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</si>
  <si>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130</t>
  </si>
  <si>
    <t>producenci rolni, przedstawiciele instytucji naukowo-badawczych, przedstawiciele firm działajacych na rynku rolnym oraz doradcy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</si>
  <si>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</si>
  <si>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</si>
  <si>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</si>
  <si>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</si>
  <si>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</si>
  <si>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</si>
  <si>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</si>
  <si>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</si>
  <si>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</si>
  <si>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29</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</si>
  <si>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</si>
  <si>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</si>
  <si>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</si>
  <si>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</si>
  <si>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producenci rolni, doradcy rolniczy, mieszkańcy obszarów wiejskich, podmioty uczestniczące w rozwoju obszarów wiejskich</t>
  </si>
  <si>
    <t>liczba zrealizowanych filmów</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</si>
  <si>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</si>
  <si>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</si>
  <si>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</si>
  <si>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</si>
  <si>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</si>
  <si>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</si>
  <si>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rolnicy, doradcy</t>
  </si>
  <si>
    <t>Poznań 60-163, ul. Sieradzka 29</t>
  </si>
  <si>
    <t>Gospodarowanie wodą w gospodarstwie rolnym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</si>
  <si>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</si>
  <si>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Krótkie łańcuchy dostaw w oparciu o lokalną żywność</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</si>
  <si>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</si>
  <si>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rolnicy, pracownicy jednostek doradztwa rolniczego, naukowcy</t>
  </si>
  <si>
    <t>Zwiększenie gamy i przetwórstwo produktów pszczelich jako innowacyjny sposób na poprawę dochodowości pasieki</t>
  </si>
  <si>
    <t>pszczelarze, producenci rolni oraz pracownicy jednostek doradztwa rolniczego , naukowcy, osoby zainteresowane gospodarką pasieczną</t>
  </si>
  <si>
    <t>Ochrona i kształtowanie zasobów wodnych na terenach wiejskich</t>
  </si>
  <si>
    <t>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t>
  </si>
  <si>
    <t>rolnicy, pracownicy jednostek doradztwa rolniczego</t>
  </si>
  <si>
    <t>Organizacja gospodarstwa rolnego przyjaznego dla środowiska</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</si>
  <si>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</si>
  <si>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Analiza możliwości zastosowania i uzasadnienia ekonomicznego sensorów IoT w produkcji trzody chlewnej</t>
  </si>
  <si>
    <t xml:space="preserve">Celem operacji jest zbadanie, czy istnieje ekonomicznie uzasadniona możliwość wykorzystania sensorów IoT, monitorujących parametry życiowe i kondycję zwierzęcia w produkcji trzody chlewnej. Przedmiotem jest wykonanie  analizy, która wykarze sens zastosowania sensorów IoT w produkcji trzody. Jakość produktu ma istotne znaczenie dla konsumenta w sektorze producentów trzody. </t>
  </si>
  <si>
    <t>analiza</t>
  </si>
  <si>
    <t>Rolnicy z  woj. wielkopolskiego, w szczególności producenci trzody chlewnej</t>
  </si>
  <si>
    <t>AGREGO 
(IDFS Sp. z o.o.)</t>
  </si>
  <si>
    <t>Poznań 
ul. Obornicka 330</t>
  </si>
  <si>
    <t>Innowacje w przetwórstwie z wykorzystaniem produktów ekologicznych</t>
  </si>
  <si>
    <t xml:space="preserve">Celem operacji jest podniesienie wiedzy w zakresie innowacyjnych metod produkcji w branży lokalnego przetwórstwa na obszarach wiejskich  zainteresowanych możliwością współpracy we wdrażaniu innowacyjnych metod małego przetwórstwa oraz stymulowanie do takiej współpracy.Prtzedmiotem operacji jest konferencja podczas której wykładowcy będą przekazywali najnowsze informacje w zakresie rozwiązań możliwych do wdrożenia w małych podmiotach przetwórczych. </t>
  </si>
  <si>
    <t>Rolnicy, przetwórcy, naukowcy, przedstawiciele: nauki, doradztwa, instytucji związanych klasteringiem i współpracą, LGD, samorządów lokalnych i regionalnego, stowarzyszeń i organizacji przedsiębiorców z branży przetwórczej i rolnictwa ekologicznego</t>
  </si>
  <si>
    <t>Centrala Piwna S.C. Artur Rzyszczak Bogumił Skorupiński</t>
  </si>
  <si>
    <t>ul. Forsycjowa 13/7, 60-175 Poznań</t>
  </si>
  <si>
    <t>Intergracja ogniw wielkopolskiego agrobiznesu oraz jego otoczenia</t>
  </si>
  <si>
    <t xml:space="preserve">Celem opoeracji jest zacieśnienie współpracy i integracja na rzecz stworzenia grupy operacyjnej działania Współpraca. Przedmiotem operacji jest szkolenie połączone z wyjazdem studyjnym.Szkolenie zorientowana na zainicjowanie bezpośredniej współpracy nauki i podmiotów agrobiznesu wymaga bezpośredniego kontaktu wszystkich zainteresowanych partnerów. Wyjazd przedstawi partnerów zainteresowanych współpracą od strony: istniejącego stanu i potencjału firm i instytucji, najważniejszych problemów i wyzwań rozwojowych oraz możliwości wdrożenia innowacyjnych rozwiązań – wypracowanych podczas szkolenia. Proponowana operacja, prowadząca do zainicjowania sformalizowanej współpracy ogniw agrobiznesu, bazuje na przekazaniu wiedzy, podniesieniu świadomości, transferze informacji o możliwych rozwiązaniach współpracy. </t>
  </si>
  <si>
    <t xml:space="preserve">Podmioty reprezentujace agrobiznes i jego otoczenie zlokalizowane na terenie wielkopolski;- zajmują się edukacją, promocją i transferem wiedzy oraz zadeklarują gotowość włączenia się w formalizowanie inicjatywy integracyjnej; dodatkowo są zainteresowane stworzeniem grupy operacyjnej.
</t>
  </si>
  <si>
    <t>Uniwersytet Przyrodniczy w Poznaniu</t>
  </si>
  <si>
    <t>ul.Wojska Polskiego 28, 60-637 Poznań</t>
  </si>
  <si>
    <t>liczba uczestników szkolenia</t>
  </si>
  <si>
    <t>Innowacyjne technologie wspierające efektywność rozrodu oraz wzrost potencjału genetycznego stad bydła mlecznego</t>
  </si>
  <si>
    <t>Celem operacji jest scalenie grupy operacyjnej, składającej się z hodowców bydła mlecznego (będących pod oceną wartości użytkowej, posiadających stada wolne od IBR/BVD). Będą to rolnicy, którzy chcą udostępnić swoje krowy/jałówki o wysokiej wartości hodowlanej do przeprowadzenia zabiegów ET i OPU/IVF w celu zwiększenia potencjału genetycznego własnego gospodarstwa oraz na potrzeby realizacji programu hodowlanego WCHiRZ w Poznaniu (w przypadku wybitnych sztuk). Przedmiotem operacji jest wyjazd studyjny do Niemiec i Danii, gdzie hodowcy zapoznaja się z  innowacyjnymi technologiami wspierającymi efektywność rozrodu bydła mlecznego. Poprzez wyjazd studyjny hodowcy oraz pracownicy WCHiRZ w Poznaniu będą mogli zapoznać się z innowacyjnymi technikami rozrodu bydła, które dotychczas stosowano jedynie w ośrodkach naukowych, lub komercyjnie na znikomą skalę. Kontakt polskich hodowców z niemieckimi oraz duńskimi ułatwi wymianę doświadczeń i poglądów z zakresu hodowli bydła mlecznego. Uczestnicy wyjazdu będą mogli przekonać się na przykładzie niemieckich i duńskich gospodarstw, jak wprowadzenie embriotransferu korzystnie wpłynęło na organizację pracy hodowlanej.</t>
  </si>
  <si>
    <t xml:space="preserve"> Rolnicy - hodowcy bydła mlecznego, pracownicy WCHiRZ, pracownicy WODR</t>
  </si>
  <si>
    <t>Wielkopolskie Centrum Hodowli i Rozrodu Zwierząt w Poznaniu z/s w Tulcach Sp. zo.o.</t>
  </si>
  <si>
    <t>ul. Poznańska 13,            63-004 Tulce</t>
  </si>
  <si>
    <t>Jak skutecznie wykorzystać finansowanie z działania Współpraca? Jak tworzyć grupy operacyjne?</t>
  </si>
  <si>
    <t>Celem operacji jest poszukiwanie wśród jej uczestników członków potencjalnych grup operacyjnych EPI i ich zintegrowanie.  
Przedmiotem operacji jest spotkanie, na którym zostaną przedstawione zagadnienia dotyczące możliwości wykorzystania finansowania z działania Współpraca, kierunki prac badawczych prowadzonych przez Uczelnie i Instytuty oraz tworzenie grup operacyjnych.</t>
  </si>
  <si>
    <t>liczba uczestników spotkania</t>
  </si>
  <si>
    <t>Rolnicy z Wielkopolski, naukowcy, pracownicy jednostek doradczych</t>
  </si>
  <si>
    <t>Poznań, ul. Sieradzka 29</t>
  </si>
  <si>
    <t>Innowacje technologiczne i organizacyjne w prowadzeniu towarowych gospodarstw ekologicznych</t>
  </si>
  <si>
    <t>Celem operacji jest  zapoznanie osób prowadzących gospodarstwa ekologiczne, bądź planujących rozpoczęcie takiej działalności oraz pracowników jednostek doradczych z innowacyjnymi rozwiązaniami technologicznymi i organizacyjnymi wykorzystywanymi w:  
- w produkcji towarowej, 
- przetwórstwie, 
- sprzedaży produktów ekologicznych.  
Przedmiotem operacji jest wyjazd studyjny do godpodartsw leżących w północnej części Wielkopolski. Powstała w ramach grupy docelowej operacji sieć kontaktów pozwoli na wymianę wiedzy w przyszłości oraz lepsze wdrażanie innowacji. Wizyty w gospodarstwach ekologicznych umożliwią uczestnikom zapoznanie się z wdrożonymi tam innowacyjnymi rozwiązaniami. Uczestnicy wyjazdu studyjnego zostaną zapoznani z formami współpracy ze społecznością lokalną  oraz wpływem działalności gospodarstw ekologicznych na zrównoważony rozwój obszarów wiejskich.Wyjazd przyczyni się do podniesienia poziomu wiedzy i umiejętności z zakresu produkcji żywności o najwyższej jakości oraz możliwości jej dystrybucji na rynku nie tylko lokalnym.</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</si>
  <si>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</si>
  <si>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</si>
  <si>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</si>
  <si>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</si>
  <si>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 dzierżawcy,  przedstawiciele grup producenckich, jednostki naukowo-badawcze oraz producenci nawozów i środków ochrony roślin, którzy współpracują z producentami maszyn rolniczych w zakresie efektywnego nawożenia i racjonalnej ochrony chemicznej</t>
  </si>
  <si>
    <t>Barzkowice 2         
73-134 Barzkowice</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</si>
  <si>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</si>
  <si>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</si>
  <si>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</si>
  <si>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</si>
  <si>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</si>
  <si>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</si>
  <si>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Rolnicy, przedsiębiorcy rolni, doradcy rolni, partnerzy SIR, naukowcy, doradcy rolni </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</si>
  <si>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</si>
  <si>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</si>
  <si>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liczba uczsetników </t>
  </si>
  <si>
    <t xml:space="preserve">rolnicy , doradcy rolni, osoby zainteresowane tematyką wdrażania innowacji na obszrach wiejskich </t>
  </si>
  <si>
    <t>Nowe rasy zwierząt gospodarskich przykładem innowacyjnych rozwiązań genetycznych i technologicznych wzrostu opłacalności produkcji zwierzęcej</t>
  </si>
  <si>
    <t xml:space="preserve">Głownym celem operacji jest poznanie innowacyjnych i nowych technologi produkcji zwierzęcej oraz zapoznanie się z Europejskimi standardami hodowli bydła mięsnego i zywca wołowego. </t>
  </si>
  <si>
    <t xml:space="preserve">rolnicy , doradcy , hodowcy zwierząt gospodarskich, przedstawiciele instytucji pracujących na rzecz rolnictwa </t>
  </si>
  <si>
    <t>Polowe pokazy pracy innowacyjnych maszyn rolniczych (IV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</si>
  <si>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</si>
  <si>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pokazy polowe</t>
  </si>
  <si>
    <t>rolnicy, dzierżawcy, przedstawiciele grup producenckich, przedstawiciele jednostek naukowo-badawczych oraz producenci nawozów i środków ochrony roślin, którzy współpracują z producentami maszyn rolniczych w zakresie efektywnego nawożenia i racjonalnej ochrony chemicznej</t>
  </si>
  <si>
    <t>Barzkowice 2                  73-134 Barzkowice</t>
  </si>
  <si>
    <t xml:space="preserve">II Międzyregionalny Pokaz Alpak </t>
  </si>
  <si>
    <t xml:space="preserve">
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</si>
  <si>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pokaz alpak </t>
  </si>
  <si>
    <t xml:space="preserve">rolnicy , mieszkańcy obszarów wiejskich , osoby zainteresowane tematyką chowu alpak </t>
  </si>
  <si>
    <t>Przyrodnicze i ekonomiczne  uwarunkowania uprawy winorośli w województwie zachodniopomorskim - przetwórstwo produktów rolnych szansą na poprawę dochodowości gospodarstw</t>
  </si>
  <si>
    <t>Celem operacji jest pokazanie uczestnikom konferecji , iż ptrzetwórstwo produktów rolnych w tym przypadku winorośli  jest doskonałą szansą na poprawę dochodowości gopspodarstw , zwłaszcza tych małych.  Uczestnicy zdobędą wiedzę, w jaki sposób uprawiać winorośl w warunkach klimatycznych województwa zachodniopomorskiego, zapoznają się również z technologią produkcji wina oraz przybliżone zostaną zasady funkcjonowania Sieci na rzecz innowacji w rolnictwie.</t>
  </si>
  <si>
    <t xml:space="preserve">rolnicy , mieszkancy obszarów wiejskich  , przedsiębiorcy, przedstawiciele instytucji pracujących na rzecz rolnictwa </t>
  </si>
  <si>
    <t>Barzkowice 2                    73-134 Barzkowice</t>
  </si>
  <si>
    <t xml:space="preserve">
Węgierskie ekologiczne plantacje winorośli produkujące wina inspiracją do zawiązania wspólpracy na rzecz powstania grupy operacyjnej EPI</t>
  </si>
  <si>
    <t>Celem operacji jest zapoznanie się z praktyczną i teoretytczną wiedzą  na temat uprawy i przetwórstwa winorośli. Najważniejszym aspektem będzie poinformowanie uczestników o możliwości tworzenia i funkocjonowania grup operacyjnych na rzecz innowacji oraz realizacji przez te grupy projektów , ktorych celem jest wyzwalanie innowacyjności i podwyższenie jakości danego produktu. Uczestnicy zaznajomią się z praktyczną i teoretyczną wiedzą od producentów węgierskich zajmujących się nowatorską uprawą winorośli zachowując jednocześnie tradycję uprawy i przetwarzania tych owoców.</t>
  </si>
  <si>
    <t>Barzkowice 2                            73-134 Barzkowice</t>
  </si>
  <si>
    <t xml:space="preserve">Technologia produkcji zwierzęcej - innowacyjne rozwiązania w hodowli bydła , owiec i kóz </t>
  </si>
  <si>
    <t xml:space="preserve">
Celem operacji jest przedstawienie hodowli bydła mięsnego, kóz i owiec jako alternatywę do produkcji drobiu i trzody chlewnej. Uczestnicy operacji zapoznają się z nowoczesnymi technologiami produkcji zwierzęcej. Zaś przedstawione zalety  wdrażania innowacyji w rolnictwie przy pomocy narzędzia, jakim jest działanie Współpraca może zaispirować uczestników do powołania GO EPI, która wykorzysta zdobytą podczas wyjazdu studyjnego wiedzę przenosząc ją do praktyki rolniczej woj. zachodniopomorskiego.  </t>
  </si>
  <si>
    <t>Współpraca w przetwórstwie owoców i winorośli szansą na rozwój obszarów wiejskich</t>
  </si>
  <si>
    <t>Głównym celem operacji jest umożliwienie orzaz zachęcenie uczestników do  nawiązania kontaktów i stworzenia relacji partnerskich w ramach Sieci na rzecz innowacji w rolnictwie w celu powstania potencjalnej Grupy Operacyjnej EPI. Zdobyta wiedza w ramach wyjazdu przyni się w przyszłości do rozwoju gospodarstw rolnych na obszarach wiejskich oraz da podstawę do powstania Grupy Operacyjnej  w ramach działania "Współpraca" PROW 2014-2020.</t>
  </si>
  <si>
    <t xml:space="preserve">rolnicy,  przedsiębiorcy, przedstawiciele instytucji pracujących na rzecz rolnictwa </t>
  </si>
  <si>
    <t>Barzkowice 2                           73-134 Barzkowice</t>
  </si>
  <si>
    <t>Kampania informacyjno-edukacyjna polegająca na umieszczeniu wątków na temat PROW 2007-2013 oraz PROW 2014-2020, w tym KSOW w audycjach telewizyjnych</t>
  </si>
  <si>
    <t xml:space="preserve">Celem głównym realizacji operacji jest zwiększenie poziomu wiedzy ogólnej i szczegółowej dotyczącej efektów realizacji PROW 2007-2013  i PROW 2014-2020, w tym KSOW, na przykładzie zrealizowanych operacji na obszarze Polski na przykładzie zrealizowanych operacji na obszarze Polski. Ponadto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t>
  </si>
  <si>
    <t>Audycja/film/spot</t>
  </si>
  <si>
    <t>60 audycji</t>
  </si>
  <si>
    <t xml:space="preserve">Rolnicy i osoby zainteresowane tematyką rolnictwa i obszarów wiejskich.
Średnia oglądalność: ok. 
400 000 widzów (wartość uśredniona, określona w oparciu o dane z poprzednich zrealizowanych kampanii). 
</t>
  </si>
  <si>
    <t>Departament Promocji i Jakości Żywności</t>
  </si>
  <si>
    <t>Ministerstwo Rolnictwa i Rozwoju Wsi, ul. Wspólna 30, 00-930 Warszawa</t>
  </si>
  <si>
    <t>2 i 3</t>
  </si>
  <si>
    <t>Organizacja stoiska informacyjno-promocyjnego MRiRW na targach Grune Woche w Berlinie w roku 2018</t>
  </si>
  <si>
    <t>Celem głównym realizacji operacji jest prezentacja osiągnięć i promocja polskiej wsi za granicą.
Cele szczegółowe operacji:
- upowszechnianie pozytywnego wizerunku polskiego rolnictwa i promocja krajowych produktów rolno– spożywczych wysokiej jakości na rynkach zagranicznych;
- wzrost liczby osób, zarówno ogółu społeczeństwa jak i potencjalnych beneficjentów, poinformowanych o polityce rozwoju obszarów wiejskich i o możliwościach finansowania;
- zwiększenie poziomu wiedzy ogólnej i szczegółowej dotyczącej PROW 2014-2020;
- upowszechnianie wiedzy zainteresowanym podmiotom w zakresie innowacji w rolnictwie i na obszarach wiejskich, a także produkcji żywności;
- upowszechnienie wiedzy w zakresie innowacyjnych rozwiązań w rolnictwie, produkcji żywności, leśnictwie i na obszarach wiejskich.</t>
  </si>
  <si>
    <t>Stoisko wystawiennicze / punkt informacyjny na targach / imprezie plenerowej/ wystawie</t>
  </si>
  <si>
    <t>Targi, wystawy, imprezy lokalne, regionalne, krajowe, międzynarodowe</t>
  </si>
  <si>
    <t>1 edycja targów</t>
  </si>
  <si>
    <t>Grupę docelową tworzą: producenci, przetwórcy, dystrybutorzy hurtownicy, detaliści, punkty gastronomiczne, beneficjenci, potencjalni beneficjenci, ogół społeczeństwa.
Liczebność: 400 000 osób/2018 r.,  (informacje szacunkowe z dwóch poprzednich edycji targów Grune Woche, pozyskane ze strony organizatora targów tj. Messe Berlin).
Ze względu na rosnącą popularność i zainteresowanie targami Grune Woche przypuszcza się, iż liczba uczestników będzie większa niż w latach ubiegłych. Tendencja wzrostowa utrzymuje się od kilku lat.</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</si>
  <si>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</si>
  <si>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</si>
  <si>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</si>
  <si>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120 os.
Pośrednią grupą docelową są czytelnicy portali internetowych www.minrol.gov.pl i www.ksow.pl oraz uczniowie 
i nauczyciele szkół gastronomicznych (poza uczestnikami konkursu).
</t>
  </si>
  <si>
    <r>
      <t>Cykl szkoleń podmiotów zainteresowanych oraz zaangażowanych we wdrażanie operacji typu ,,S</t>
    </r>
    <r>
      <rPr>
        <i/>
        <sz val="11"/>
        <rFont val="Calibri"/>
        <family val="2"/>
        <charset val="238"/>
        <scheme val="minor"/>
      </rPr>
      <t>calanie gruntów</t>
    </r>
    <r>
      <rPr>
        <sz val="11"/>
        <rFont val="Calibri"/>
        <family val="2"/>
        <charset val="238"/>
        <scheme val="minor"/>
      </rPr>
      <t>" w ramach poddziałania ,,</t>
    </r>
    <r>
      <rPr>
        <i/>
        <sz val="11"/>
        <rFont val="Calibri"/>
        <family val="2"/>
        <charset val="238"/>
        <scheme val="minor"/>
      </rPr>
      <t>Wsparcie na inwestycje związane z rozwojem, modernizacją i dostosowywaniem rolnictwa i leśnictwa</t>
    </r>
    <r>
      <rPr>
        <sz val="11"/>
        <rFont val="Calibri"/>
        <family val="2"/>
        <charset val="238"/>
        <scheme val="minor"/>
      </rPr>
      <t>" objętego Programem Rozwoju Obszarów Wiejskich na lata 2014-2020.</t>
    </r>
  </si>
  <si>
    <t>Operacja ma na celu zwiększenie udziału zainteresowanych stron we wdrażaniu PROW 2014-2020 (8.2.4.3.5 Scalanie gruntów) poprzez organizację szkoleń w zakresie obowiązujących przepisów dotyczących scalania gruntów. Dodatkowo operacja będzie miała na celu nawiązanie współpracy administracji centralnej z administracją samorządową, a także wymianę zdobytych doświadczeń między podmiotami realizującymi operacje typu ,,Scalanie gruntów"</t>
  </si>
  <si>
    <t>Szkolenie/seminarium/warsztat</t>
  </si>
  <si>
    <t>liczba szkoleń
liczba uczestników</t>
  </si>
  <si>
    <t>4
200-240</t>
  </si>
  <si>
    <t>Uczestnicy szkoleń - podmioty zainteresowane wdrażaniem oraz zaangażowane we wdrażanie operacji typu ,,Scalanie gruntów":
1) pracownicy urzędów wojewódzkich, starostw powiatowych, urzędów gmin, urzędów marszałkowskich, wojewódzkich biur geodezji i terenów rolnych, Państwowego Gospodarstwa Wodnego Wody polskie, Państwowego Gospodarstwa Leśnego Lasy Państwowe;
2) pracownicy Krajowego Ośrodka Wsparcia Rolnictwa oraz terenowych oddziałów
3) pracownicy Wojewódzkich Ośrodków Doradztwa rolniczego
4) pracownicy uczelni wyższych</t>
  </si>
  <si>
    <t>Departament Gospodarki Ziemią</t>
  </si>
  <si>
    <r>
      <t>Organizacja XLII oraz XLIII Ogólnopolskiego Konkursu Jakości Prac Scaleniowych promującego doświadczenia i najlepsze stosowane praktyki wraz z seminarium naukowym podsumowującym ten Konkurs, a także publikacja artykułów w prasie branżowej nt. operacji typu ,,</t>
    </r>
    <r>
      <rPr>
        <i/>
        <sz val="11"/>
        <rFont val="Calibri"/>
        <family val="2"/>
        <charset val="238"/>
        <scheme val="minor"/>
      </rPr>
      <t>Scalanie gruntów</t>
    </r>
    <r>
      <rPr>
        <sz val="11"/>
        <rFont val="Calibri"/>
        <family val="2"/>
        <charset val="238"/>
        <scheme val="minor"/>
      </rPr>
      <t>".</t>
    </r>
  </si>
  <si>
    <t>Operacja ma na celu zwiększenie udziału zainteresowanych stron we wdrażaniu PROW 2014-2020 (8.2.4.3.5 Scalanie gruntów) poprzez organizację corocznego Ogólnopolskiego Konkursu Jakości Prac Scaleniowych oraz seminarium podsumowującego Konkurs, a także  publikacja artykułów w prasie branżowej nt. operacji typu „Scalanie gruntów”.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</si>
  <si>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</si>
  <si>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</si>
  <si>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2
8
2</t>
  </si>
  <si>
    <t>Uczestnicy Konkursów - pracownicy wojewódzkich biur geodezji; liczebność: 80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grupy docelowej operacji: 200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</si>
  <si>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Krajowe i Regionalne Wystawy Ras Rodzimych</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</si>
  <si>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Temat: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</si>
  <si>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 Liczba grupy docelowej – w zależności od ilości wystawców i osób zwiedzających (ok. 20.000 osób).</t>
  </si>
  <si>
    <t>Departament Bezpieczeństwa Żywności i Weterynarii</t>
  </si>
  <si>
    <t>,,ODPOCZYWAJ NA WSI"</t>
  </si>
  <si>
    <t>Głównym celem jest kreowanie wizerunku obszarów wiejskich, jako turystycznego rynku oferującego zróżnicowane i całoroczne atrakcje oraz podnoszenie rangi turystyki wiejskiej i agroturystyki w środowisku sektora turystycznego. 
Cele. 1. Budowa konsumenckiej świadomości konkretnych produktów turystycznych w skali kraju/regionu, 
2.integracja środowiska turystyki wiejskiej i agroturystyki z przedstawicielami branży turystycznej 
3. Integracja sektora turystyki wiejskiej na poziomie organizacji pozarządowych</t>
  </si>
  <si>
    <t>szkolenie/seminarium/warsztat
konferencja /kongres
Stoisko wystawiennicze/punkt informacyjny na targach/imprezie plenerowej/wystawie
publikacja/materiał (wersja drukowana i/lub elektroniczna)
Audycja/film/spot
analiza/ekspertyza/badanie
konkurs/olimpiada</t>
  </si>
  <si>
    <t>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5. Zagraniczna branża turystyczna.</t>
  </si>
  <si>
    <t>Departament Spraw Społecznych i Oświaty Rolniczej</t>
  </si>
  <si>
    <t xml:space="preserve">
liczba konferencji/
liczba targów, wystaw/
tytuły publikacji/
audycje, programy/
konkursy i inne</t>
  </si>
  <si>
    <t xml:space="preserve">
2/
33/
3/
2/
5</t>
  </si>
  <si>
    <r>
      <t>Międzynarodowa konferencja pn. ,,</t>
    </r>
    <r>
      <rPr>
        <i/>
        <sz val="11"/>
        <rFont val="Calibri"/>
        <family val="2"/>
        <charset val="238"/>
        <scheme val="minor"/>
      </rPr>
      <t>Aktywna Starość na obszarach wiejskich. Między diagnozą a działaniem</t>
    </r>
    <r>
      <rPr>
        <sz val="11"/>
        <rFont val="Calibri"/>
        <family val="2"/>
        <charset val="238"/>
        <scheme val="minor"/>
      </rPr>
      <t>".</t>
    </r>
  </si>
  <si>
    <t xml:space="preserve"> Podjęte zostaną tematy związane z:
- aktywizacją mieszkańców obszarów wiejskich w celu tworzenia partnerstw na rzecz realizacji projektów nakierowanych na rozwój tych obszarów, w skład których wchodzą przedstawiciele sektora publicznego, sektora prywatnego oraz organizacji pozarządowych; 
- upowszechnianiem wiedzy w zakresie planowania rozwoju lokalnego z uwzględnieniem potencjału ekonomicznego, społecznego i środowiskowego danego obszaru; 
- wspieraniem rozwoju społeczeństwa cyfrowego na obszarach wiejskich;                  - wspieraniem rozwoju przedsiębiorczości na obszarach wiejskich,                              - sytuacją osób starszych na obszarach wiejskich, w tym w szczególności: Specyfika sytuacji na obszarach wiejskich wraz z charakterystyką populacji osób starszych; Wyzwania demograficzne w rządowych dokumentach strategicznych i dokumentach UE; Działania i dobre praktyki na rzecz osób starszych na obszarach wiejskich; Aktywność zawodowa osób starszych na obszarach wiejskich; Mieszkańcy polskiej wsi wobec ryzyka niesamodzielności; Ekonomia społeczna w działaniach na rzecz osób starszych.
Cele operacji: Operacja realizuje Cel 3.5 Aktywizacja mieszkańców wsi na rzecz podejmowania inicjatyw w zakresie rozwoju obszarów wiejskich, w tym kreowania miejsc pracy na terenach wiejskich. Cel ten spójny jest z działaniem 11 Aktywizacja mieszkańców wsi na rzecz podejmowania inicjatyw służących włączeniu społecznemu, w szczególności osób starszych, młodzieży, niepełnosprawnych, mniejszości narodowych i innych osób wykluczonych społecznie. 
Działanie realizuje cel KSOW nr 5 Aktywizacja mieszkańców wsi na rzecz podejmowania inicjatyw w zakresie rozwoju obszarów wiejskich, w tym kreowania miejsc pracy na terenach wiejskich.</t>
  </si>
  <si>
    <t>przedstawiciele administracji rządowej (MRiRW,MRPiPS, MSWiA, MZ), GUS, KRUS Rządowej Rady Ludnościowej, przedstawiciele Kancelarii Prezydenta, KE, samorządów lokalnych i Urzędów Marszałkowskich;
- badacze, eksperci i analitycy (IERiGŻ, IPiSS, IRWiR, SGGW, UJ, Akademia Rolnicza w Krakowie, PCG Polska Sp. z o. o., Instytut Spraw Publicznych)
- przedstawiciele podmiotów ekonomii społecznej,
- inne osoby zainteresowane problematyką ekonomii społecznej,
- przedstawiciele CDR, ODR, liderzy rolniczych związków branżowych i zawodowych, 16 wojewódzkich izb rolniczych, i organizacji pozarządowych, LGD; przedstawiciel Związku Gmin Wiejskich, Członkinie Rady ds. Kobiet przy KRIR
-  członkowie Rady Rolników KRUS, członkowie (przedstawiciele organizacji pozarządowych) Rady d.s. Polityki Senioralnej przy MRPiPS
- posłowie i europosłowie,(sejmowej i senackiej  Komisji Rolnictwa i Rozwoju Wsi, Polityki Społecznej i Rodziny, Komisji Polityki Senioralnej) 
- przedstawiciele mediów (prasa, radio telewizja, rolnicze serwisy internetowe. 
-liczebność grupy docelowej: 180 osób</t>
  </si>
  <si>
    <t>Organizacja spotkań informacyjnych ,,Transfer wiedzy i działalność informacyjna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</si>
  <si>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</si>
  <si>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Ogół społeczności ze szczególnym uwzględnieniem udziału uczniów i nauczycieli szkół rolniczych prowadzonych przez MRiRW w maksymalnej liczbie 1910 uczestników).</t>
  </si>
  <si>
    <t>Nagrody dla laureatów Olimpiad Wiedzy i Umiejętności, konkursów dla uczniów i ich opiekunów ze szkół ponadpodstawowych</t>
  </si>
  <si>
    <t xml:space="preserve">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Wzbogacenie młodzieży o przygotowanie zawodowe, a jednocześnie pogłębienie wiedzy i umiejętności w celu unowocześniania, innowacyjności i transferu wiedzy w rolnictwie służące rozwojowi polskiego rolnictwa. Rozwijanie zainteresowań uczniów problemami żywienia, upowszechniania wzorców racjonalnego żywienia, promocja zdrowia, tradycji regionalnych.
</t>
  </si>
  <si>
    <t>Ogół społeczeństwa ze szczególnym uwzględnieniem młodzieży i kadry pedagogicznej szkół ponadpodstawowych. Grupę docelową stanowią laureaci finału centralnego Olimpiad i finału konkursów „Smaki Wsi” i „Indeks dla Rolnika”. Szacowana liczba uczestników ok. 142.</t>
  </si>
  <si>
    <t>I,II</t>
  </si>
  <si>
    <t>Organizacja cyklu konferencji dla dyrektorów szkół rolniczych prowadzonych przez Ministra Rolnictwa i Rozwoju Wsi oraz dyrektora Krajowego Centrum Edukacji Rolniczej w Brwinowie</t>
  </si>
  <si>
    <t xml:space="preserve">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</si>
  <si>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Bezpośrednio: dyrektorzy maksymalnie 54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</si>
  <si>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I,III,IV</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</si>
  <si>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</si>
  <si>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</si>
  <si>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Publikacja/ materiał (wersja drukowana i/lub elektroniczna)</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</si>
  <si>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</si>
  <si>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Doradztwa i Nauki</t>
  </si>
  <si>
    <t>szkolenie/seminarium/warsztat</t>
  </si>
  <si>
    <t>Departament Strategii, Analiz i Rozwoju</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</si>
  <si>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</si>
  <si>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</si>
  <si>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</si>
  <si>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</si>
  <si>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</si>
  <si>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</si>
  <si>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</si>
  <si>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 xml:space="preserve">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i ogółem społeczeństwa,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
  </si>
  <si>
    <t>Grupą docelową są w szczególności instytuty badawcze nadzorowane przez Ministra Rolnictwa i Rozwoju wsi oraz jednostki doradztwa rolniczego (Centrum Doradztwa Rolniczego - CDR i wojewódzkie ośrodki doradztwa rolniczego -ODR). Odbiorcami pośrednimi operacji są natomiast rolnicy, mieszkańcy obszarów wiejskich, uczniowie szkół rolniczych, producenci, przetwórcy,  ogół społeczeństwa - tj. wszystkie zainteresowane osoby odwiedzające targi i wystawy. Targi AGROTECH w Kielcach odwiedza corocznie ponad 70 tys. osób, a Międzynarodowe Targi Wyrobów Spożywczych POLAGRA FOOD około 50 tys. osób.</t>
  </si>
  <si>
    <t>I, IV</t>
  </si>
  <si>
    <t>I, III, IV</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</si>
  <si>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</si>
  <si>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</si>
  <si>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Bezpośrednio - pracownicy instytucji doradztwa rolniczego i instytutów badawczych, przedstawiciele stowarzyszenia EUFRAS, MRiRW, ARiMR, KOWR, Rad Społecznych Doradztwa Rolniczego, prywatnych podmiotów doradczych, szkól rolniczych, izb rolniczych, organizacji doradczych z Ukrainy i Mołdawii i innych przedstawicieli państw UE; pośrednio rolnicy oraz ogół społeczeństwa korzystający ze wsparcia doradczego i wdrażania innowacyjnych rozwiązań w zakresie praktyki rolniczej. Ogółem – 267 osób.</t>
  </si>
  <si>
    <t>132 875,56</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</si>
  <si>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</si>
  <si>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</si>
  <si>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</si>
  <si>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- 25 osób.</t>
  </si>
  <si>
    <t>Organizacja seminarium dla przedstawicieli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</si>
  <si>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</si>
  <si>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Pracownicy instytucji doradztwa rolniczego i instytutów badawczych, przedstawiciele SWG AKIS - Łącznie ok 80 osób. Rolnicy i ogół społeczeństwa korzystający z wdrażania innowacyjnych rozwiązań</t>
  </si>
  <si>
    <t>Organizacja spotkań informacyjnych dla jednostek doradztwa rolniczego</t>
  </si>
  <si>
    <t xml:space="preserve">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t>
  </si>
  <si>
    <t xml:space="preserve">liczba spotkań </t>
  </si>
  <si>
    <t>Ministerstwo Rolnictwa i Rozwoju Wsi, 
ul. Wspólna 30, 00-930 Warszawa</t>
  </si>
  <si>
    <t>Bezpośrednio - pracownicy instytucji doradztwa rolniczego (200 os.); pośrednio rolnicy oraz ogół społeczeństwa korzystający na usprawnieniach w zakresie transferu wiedzy i innowacji w rolnictwie oraz na obszarach wiejskich.</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</si>
  <si>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</si>
  <si>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</si>
  <si>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</si>
  <si>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Aktualizacja i druk (dodruk) publikacji pn. ''Informator o instytutach badawczych nadzorowanych przez Ministra Rolnictwa i Rozwoju Wsi - wydanie II".</t>
  </si>
  <si>
    <t>Celem głównym jest przekazanie informacji o instytutach badawczych nadzorowanych przez MRiRW, ich działalności oraz obszarach badawczych, a także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i na obszarach wiejskich oraz na zwiększenie udziału zainteresowanych stron we wdrażaniu inicjatyw na rzecz rozwoju obszarów wiejskich
Temat: Upowszechnienie wiedzy w zakresie badań naukowych i innowacyjnych rozwiązań w rolnictwie, produkcji żywności i na obszarach wiejskich poprzez wydanie publikacji pn. "Informator o instytutach badawczych nadzorowanych przez Ministra Rolnictwa i Rozwoju Wsi" - wydanie II zaktualizowane.</t>
  </si>
  <si>
    <t>tytuły publikacji wydanych w formie papierowej
liczba egzemplarzy</t>
  </si>
  <si>
    <t>1
600</t>
  </si>
  <si>
    <t>Bezpośrednio 600 osób/podmiotów działających na obszarze rolnictwa i rozwoju obszarów wiejskich, instytucji wspierających upowszechnienie wiedzy z zakresu PROW 2014-2020, w tym w szczególności jednostek doradztwa rolniczego, administracji państwowej i samorządowej, uczelnie i szkoły rolnicze.</t>
  </si>
  <si>
    <t>Organizacja międzynarodowej konferencji na temat współpracy nauki i praktyki w obszarze badań i innowacji w rolnictwie.</t>
  </si>
  <si>
    <t>Celem operacji jest wzmocnienie współpracy nauki rolniczej z praktyką rolniczą, w szczególności w zakresie tworzenia innowacyjnych rozwiązań oraz ich wdrażania. Celami szczegółowymi są wymiana poglądów, doświadczeń i prezentacja dobrych praktyk w kontekście innowacyjnych rozwiązań dotyczących transferu wiedzy i informacji w szeroko rozumianym sektorze rolno-spożywczym i na obszarach wiejskich</t>
  </si>
  <si>
    <t>Konferencja/Kongres</t>
  </si>
  <si>
    <t xml:space="preserve">Około 150 pracowników zaplecza naukowo-badawczego, w tym instytutów badawczych Mirr oraz instytucji doradztwa rolniczego, Krajowego Ośrodka Wsparcia Rolnictw, przedstawiciele Rad Społecznych Doradztwa Rolniczego. </t>
  </si>
  <si>
    <t>Wykonanie publikacji pn. ,,Przykłady najlepszych innowacji wypracowanych przez Instytuty Badawcze nadzorowane przez Ministra Rolnictwa i Rozwoju Wsi".</t>
  </si>
  <si>
    <t>Celem głównym jest przekazanie informacji o przykładach dobrych praktyk działalności innowacyjnej w instytutach badawczych nadzorowanych przez MRiRW oraz ich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na obszarach wiejskich oraz zwiększenie udziału zainteresowanych stron we wdrażaniu inicjatyw na rzecz rozwoju obszarów wiejskich.
Temat: Upowszechnienie wiedzy i informacji w zakresie innowacyjnych rozwiązań poprzez wykonanie publikacji pn. "Przykłady najlepszych innowacji wypracowanych przez instytuty badawcze nadzorowane przez Ministra Rolnictwa i Rozwoju Wsi".</t>
  </si>
  <si>
    <t xml:space="preserve">tytuły publikacji wydanych w formie papierowej
liczba egzemplarzy </t>
  </si>
  <si>
    <t>Bezpośrednio 1000 osób/podmiotów działających na obszarze rolnictwa i rozwoju obszarów wiejskich, w tym instytucjach wspierających upowszechnienie wiedzy z zakresu PROW 2014-2020, a w szczególności jednostek doradztwa rolniczego, administracji państwowej i samorządowej, uczelni i szkół rolniczych, a także producentów rolnych i przedsiębiorców sektora rolno-spożywczego.</t>
  </si>
  <si>
    <t>Organizacja międzynarodowej konferencji na temat upowszechniania wiedzy o działalności Stałego Komitetu ds. Badań w Rolnictwie (SCAR) przy Dyrektoriacie Badań i Innowacji Komisji Europejskiej.</t>
  </si>
  <si>
    <t xml:space="preserve">Celem operacji jest przekazanie wiedzy i informacji o planowanych zadaniach dla zaplecza naukowo-badawczego Polski i krajów UE13, w efekcie której wzmocniona zostanie współpraca z ESROW. Celami szczegółowymi są: wymiana poglądów, doświadczeń i prezentacja dobrych praktyk w kontekście międzynarodowym oraz prezentacja innowacyjnych rozwiązań dotyczących transferu wiedzy z nauki 
do praktyki rolniczej. Realizacja założonych celów przyczyni się do wsparcia transferu wiedzy i innowacji w rolnictwie, produkcji żywności i na obszarach wiejskich.
</t>
  </si>
  <si>
    <t>Bezpośrednio – ok 60 pracowników zaplecza naukowo-badawczego Polski i krajów UE 13 oraz instytucji wspierających upowszechnianie wiedzy z zakresu PROW 2014-2020 i działań SCAR.</t>
  </si>
  <si>
    <t>Organizacja wizyty studyjnej w zagranicznych instytutach badawczych</t>
  </si>
  <si>
    <t xml:space="preserve">Celem głównym jest wzmocnienie współpracy jednostek naukowych działających w obszarze rolnictwa i rozwoju wsi. Celami szczegółowymi są wspólna realizacja projektów badawczych, wymiana poglądów, doświadczeń i prezentacja dobrych praktyk w kontekście międzynarodowym oraz prezentacja innowacyjnych rozwiązań dotyczących transferu wiedzy z nauki do praktyki rolniczej wzmocni współpracę w ramach ESROW oraz przyczyni się do zwiększenia udziału zainteresowanych stron we wdrażaniu rozwiązań innowacyjnych w rolnictwie, produkcji żywności 
i na obszarach wiejskich. </t>
  </si>
  <si>
    <t>ilość wyjazdów studyjnych</t>
  </si>
  <si>
    <t xml:space="preserve">Bezpośrednio – ok 50 pracowników zaplecza naukowo-badawczego Polski oraz instytucji wspierających upowszechnianie wiedzy z zakresu PROW 2014-2020. </t>
  </si>
  <si>
    <t>Prezentacja i promocja współpracy z instytutami naukowymi, udział w pracach grup roboczych i strategicznych Stałego Komitetu ds. Badań w Rolnictwie (SCAR) przy Dyrektoriacie Badań i Innowacji Komisji Europejskiej</t>
  </si>
  <si>
    <t xml:space="preserve">Celem głównym jest przekazanie informacji o planowanych zadaniach dla zaplecza naukowo-badawczego, a także struktur wspierających wdrażanie innowacji w sektorze rolno-żywnościowym i na obszarach wiejskich. Celami szczegółowymi są: wymiana poglądów, doświadczeń i prezentacja dobrych praktyk w kontekście międzynarodowym w zakresie transferu wiedzy z nauki do praktyki rolniczej.
</t>
  </si>
  <si>
    <t>seminaria/spotkania/konferencje</t>
  </si>
  <si>
    <t xml:space="preserve">Bezpośrednio – ok 150 pracowników zaplecza naukowo-badawczego Polski i struktur wspierających wdrażanie innowacji w sektorze rolno-żywnościowym i na obszarach wiejskich z zakresu PROW 2014-2020 i działań SCAR. </t>
  </si>
  <si>
    <t xml:space="preserve">Upowszechnianie wiedzy pomiędzy szkołami rolniczymi a osobami zainteresowanymi edukacją na rzecz rozwoju obszarów wiejskich.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</si>
  <si>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i gimnazjalnych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</si>
  <si>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Audycja/ film/spot</t>
  </si>
  <si>
    <t>emisja spotu i emisja audycji</t>
  </si>
  <si>
    <t>270 emisji spotu
22 emisje audycji</t>
  </si>
  <si>
    <t>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planuje się 270 emisji spotu oraz min. 22 emisje audycji</t>
  </si>
  <si>
    <t>1 i2</t>
  </si>
  <si>
    <t>Szlakiem dobrych praktyk PROW. Wizyty studyjne oraz spotkania z udziałem dziennikarzy nt. PROW 2014-2020</t>
  </si>
  <si>
    <t>Cel główny: zwiększenie świadomości opinii publicznej na temat wykorzystania PROW oraz - docelowo - zwiększenie liczby beneficjentów korzystających ze środków PROW 2014-2020.
Szczegółowe: 
- prezentacja przedstawicielom mediów dobrych praktyk − wykorzystania funduszy PROW publikowanie przez uczestników wizyt materiałów na temat PROW; 
- przekazanie dziennikarzom bieżących informacji na temat PROW 2014-2020;
- ułatwienie mediom kontaktu z beneficjentami PROW;
- zwiększenie świadomości dziennikarzy na temat wykorzystania środków PROW 2014-2020; 
- upowszechnienie wiedzy w zakresie systemów jakości żywności
- promocja dziedzictwa kulinarnego (promocja produktów tradycyjnych i regionalnych)
- zwiększenie ilości publikacji medialnych na temat PROW 2014-2020. 
- zwiększenie świadomości opinii publicznej na temat wykorzystania środków PROW 2014-2020.
Przedstawione dziennikarzom przykłady dobrych praktyk zostaną przez nich upublicznione w mediach: prasie, radiu, telewizji, internecie.
 - zwiększenie świadomości opinii publicznej na temat wykorzystania środków PROW 2014-2020.Temat: 
- upowszechnianie wiedzy w zakresie innowacyjnych rozwiązań w rolnictwie, 
- upowszechniania wiedzy w zakresie planowania, zarządzania projektami z zakresu rozwoju obszarów wiejskich, 
- promocja jakości życia na wsi jako miejsca do życia i rozwoju zawodowego.</t>
  </si>
  <si>
    <t>Szkolenie/seminarium/warsztat
wyjazd studyjny</t>
  </si>
  <si>
    <t>spotkanie
wyjazd studyjny</t>
  </si>
  <si>
    <t>1
2</t>
  </si>
  <si>
    <t xml:space="preserve">Przedstawiciele mediów krajowych - zajmujących się tematyką ekonomiczno - gospodarczą, rolną, żywnościową i pokrewnymi . Udział około 15 osób podczas każdego z dwóch wyjazdów, w tym dziennikarze krajowi oraz przedstawiciele mediów lokalnych . Z  każdą z grup podróżować będzie przedstawiciel organizatorów (2 osoby z Biura Prasowego) oraz kierowca. Do udziału w spotkaniu podsumowującym zaproszeni zostaną uczestnicy wizyt studyjnych oraz inne zainteresowane tematyką redakcje, które z różnych przyczyn nie mogły uczestniczyć w wizytach studyjnych. </t>
  </si>
  <si>
    <t>Biuro Prasowe</t>
  </si>
  <si>
    <t>Przetwórstwo oparte na lokalnych zasobach szansą rozwoju dla polskich sadowników</t>
  </si>
  <si>
    <t xml:space="preserve">Celem projektu jest poznanie zasad współpracy w sektorze rolnym w oparciu
o lokalne zasoby w innych krajach Unii Europejskiej. Cele szczegółowe:
-Wymiana doświadczeń  na temat organizacji przetwórstwa owoców (jabłka-produkcja jabłecznika)  pod kątem prawnym, organizacyjnym, marketingowym oraz finansowym na terenie Francji oraz Hiszpanii.
-upowszechnienie aktualnej wiedzy na temat produkcji jabłecznika
-wymianę doświadczeń i wzrost umiejętności praktycznych w zakresie nowych kierunków działalności pozarolniczej
</t>
  </si>
  <si>
    <t xml:space="preserve">liczba wyjazdów studyjnych
liczba uczestników  </t>
  </si>
  <si>
    <t>1
30</t>
  </si>
  <si>
    <t xml:space="preserve">-Producenci/sadownicy specjalizujący się  w produkcji jabłek, czyli osoby którym bliska jest popularyzacja polskiego sadownictwa, zajmują się produkcją sadowniczą
-  przedstawiciele organizacji udzielających dotacji na podejmowanie i rozwój działalności gospodarczej na obszarach wiejskich tj. LGD
-przedstawiciele ośrodków doradztwa rolniczego   
</t>
  </si>
  <si>
    <t>Urzędów, 23-250 Mikołajówka 11</t>
  </si>
  <si>
    <t>V</t>
  </si>
  <si>
    <t>Pszczoły i pszczelarstwo = rolnictwo ekologiczne</t>
  </si>
  <si>
    <t xml:space="preserve">CEL GŁÓWNY: aktywizacja obywateli w zakresie pszczelarskiej edukacji ekologicznej oraz działań na rzecz zrównoważonego rozwoju poprzez rozpowszechnienie informacji z zakresu ochrony owadów zapylających. 
Cel główny będzie realizowany zgodnie z zasadą SMART:
</t>
  </si>
  <si>
    <t xml:space="preserve">Szkolenie
Publikacja/ materiał drukowany </t>
  </si>
  <si>
    <t>liczba szkoleń
liczba uczestników
liczba egzemplarzy</t>
  </si>
  <si>
    <t>20
300
300</t>
  </si>
  <si>
    <t xml:space="preserve">Grupa docelowa to (kryteria obligatoryjne spełniane łącznie):
- osoby w wieku powyżej 18 lat,
- zamieszkujące na terenie województw: łódzkie, śląskie, opolskie i świętokrzyskie (zgodnie z rozumieniem przepisów Kodeksu Cywilnego), w szczególności na terenach wiejskich.
Posiadając wiedzę na temat zainteresowania tematyką pszczelarską, zostaną wprowadzone dodatkowe kryteria punktowe, które będą determinować pierwszeństwo udziału w projekcie od ilości uzyskanych punktów:
5pkt zamieszkiwanie na terenie wiejskim
5pkt nie posiadanie rodzin pszczelich
4pkt posiadanie nie więcej niż 5 rodzin pszczelich
3pkt posiadanie nie więcej niż 10 rodzin pszczelich
2pkt posiadanie nie więcej niż 20 rodzin pszczelich
1pkt posiadanie więcej niż 20 rodzin pszczelich
3pkt kobieta
5pkt osoba do 35 roku życia
5pkt rolnik lub domownik rolnika
1pkt posiadanie ogródka przydomowego
3pkt posiadanie sadu (min 10 drzew)
Grupę docelową stanowić będzie 300os. Na terenie każdego województwa zostaną zorganizowane co najmniej dwa szkolenia. Łącznie zostanie utworzonych 20 grup szkoleniowych po 15 osób każda, tj. 300 osób łącznie.
</t>
  </si>
  <si>
    <t>Fundacja EKOOSTOJA</t>
  </si>
  <si>
    <t>97-540 Plawno, 
Plac Wolności 26</t>
  </si>
  <si>
    <t>Gleba jako źródło życia – ochrona oraz jej racjonalne wykorzystanie</t>
  </si>
  <si>
    <t>Celem operacji jest zapoznanie jej uczestników z Europejskim Partnerstwem na rzecz Innowacji – EIP-AGRI, podniesienie wiedzy grupy docelowej oraz zrozumienie problemu w zakresie szeroko rozumianej ochrony gleb i wód poprzez racjonalne nawożenie oraz stosowanie naturalnych zasobów, która ma bezpośredni wpływ na ochronę środowiska i przeciwdziałanie zmianom klimatu. Celem szczegółowym operacji jest organizacja 5 konferencji po jednej w woj. lubelskim, podkarpackim, podlaskim, mazowieckim, łódzkim oraz czynny w nich udział 750 przedstawicieli grupy docelowej wykazanej we wniosku.</t>
  </si>
  <si>
    <t>liczba konferencji
liczba uczestników</t>
  </si>
  <si>
    <t>5
750</t>
  </si>
  <si>
    <t xml:space="preserve">- rolnicy,
- doradcy rolniczy,
- przedstawiciele z każdego LGD  z poszczególnych województw
- przedstawiciele Samorządu Terytorialnego po jednym przedstawicielu z każdego powiatu z poszczególnych województw                                                      
</t>
  </si>
  <si>
    <t>LUBELSKA IZBA ROLNICZA</t>
  </si>
  <si>
    <t>20-337 Lublin, ul. Pogodna 50A/2</t>
  </si>
  <si>
    <t>I, V</t>
  </si>
  <si>
    <t>AKADEMIA UMIEJĘTNOŚCI ANIMATORA LGD</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</si>
  <si>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</si>
  <si>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Szkolenie/seminarium/warsztat/spotkanie
Wyjazd studyjny
Konferencja/kongres
konkurs/olimpiada</t>
  </si>
  <si>
    <t>Liczba warsztatów 
liczba uczestników warsztatów
liczba seminariów
liczba uczestników seminariów
liczba wyjazdów studyjnych 
liczba uczestników wyjazdów 
liczba konferencji 
liczba uczestników konferencji 
liczba konkursów
liczba uczestników</t>
  </si>
  <si>
    <t xml:space="preserve">
14
267
4
200
4
60
1
70
4
40 </t>
  </si>
  <si>
    <t>Reprezentanci podmiotów działających na rzecz rozwoju  obszarów wiejskich, takich jak: LGD, organizacje pozarządowe, samorządy lokalne, instytucje wdrażające/pośredniczące, ODR
Mieszkańcy obszarów wiejskich</t>
  </si>
  <si>
    <t>Forum Aktywizacji Obszarów Wiejskich</t>
  </si>
  <si>
    <t>00-375 Warszawa, 
ul. Smolna 34/7</t>
  </si>
  <si>
    <t>Projekty współpracy, a rozwój obszarów wiejskich</t>
  </si>
  <si>
    <t xml:space="preserve">Celem operacji jest organizacja dwudniowej międzynarodowej konferencji ,,Projekty współpracy, a rozwój obszarów wiejskich. Stworzenie możliwości nawiązania kontaktów dla 100 przedstawicieli lgd z Unii Europejskiej, w tym z Polski poprzez organizację konferencji połączonej z warsztatami oraz wizyta studyjną z prezentacją dobrych praktyk. Stworzenie strony internetowej na której prezentowane będą lgd, których przedstawiciele wzięli udział w przedmiotowej konferencji. </t>
  </si>
  <si>
    <t>Wyjazd studyjny/
Konferencja/
informacje i publikacje w internecie</t>
  </si>
  <si>
    <t xml:space="preserve">liczba wyjazdów studyjnych
liczba uczestników
liczba konferencji
liczba uczestników konferencji                  liczba informacji i publikacji w internecie
 </t>
  </si>
  <si>
    <t>1
100
1
100
5</t>
  </si>
  <si>
    <t>Grupą docelową są przedstawiciele lokalnych grup działania z Unii Europejskiej w tym z Polski. Operacja będzie skierowana do osób odpowiedzialnych w swoich lgd za przygotowanie i realizowanie międzynarodowych projektów współpracy.</t>
  </si>
  <si>
    <t>Świętokrzyska Sieć LGD</t>
  </si>
  <si>
    <t>26-021 Daleszyce
Plac Staszica 6</t>
  </si>
  <si>
    <t>Ocena potencjału obszarów wiejskich do rozwoju funkcji rolniczo-leśnej, przyrodniczo-krajobrazowej, turystyczno-rekreacyjnej, rezydencjalno-mieszkaniowej i społeczno-kulturowej</t>
  </si>
  <si>
    <t xml:space="preserve">
Celem operacji jest rozpowszechnienie obiektywnej wiedzy z zakresu przestrzennego zróżnicowania potencjału gmin Polski do rozwoju podstawowych funkcji obszarów wiejskich, tj. (1) rolniczo-leśnej, 2) przyrodniczo-krajobrazowej, (3) rezydencjalno-mieszkaniowej, (4) turystyczno-rekreacyjnej i (5) społeczno-kulturowej. Przeprowadzona zostanie ilościowa i jakościowa ocena potencjału wszystkich gmin obejmujących obszary wiejskie, która umożliwi pełną porównywalność wyników w wymiarze przestrzennym, strukturalnym i czasowym. Ocena ilościowa będzie polegała na określeniu poziomu potencjału do rozwoju poszczególnych funkcji, zaś ocena jakościowa na wskazaniu jednej lub większej liczby funkcji o wyraźnie wyższym potencjale rozwojowym w stosunku do pozostałych. Bezpośrednim efektem realizacji celu operacji będzie sporządzenie dla każdej gminy położonej na obszarze wiejskim kraju jej indywidualnego profilu potencjału. Korzyści aplikacyjne wynikają przede wszystkim z dostosowania formy prezentacji wyników do potrzeb szerokiego i zróżnicowanego grona potencjalnych beneficjentów oraz z dystrybucji raportu przy wydatnej współpracy z doświadczonym na tym polu partnerem (FDPA). Ważną korzyścią natury metodologicznej będzie z kolei wypracowanie powtarzalnej procedury badawczej umożliwiającej monitorowanie zmian sytuacji w czasie.
</t>
  </si>
  <si>
    <t>liczba analiz/ekspertyz</t>
  </si>
  <si>
    <t>Docelowa grupa operacji jest bardzo szeroka, co wynika z ogólnokrajowego zakresu przestrzennego badania i z kompleksowego charakteru podjętej problematyki. Ogólnie można stwierdzić, iż grupę tę tworzą osoby odpowiedzialne za rozwój lokalny na obszarach wiejskich. Osoby te podzielić można na kilka zasadniczych podgrup interesariuszy. Ekspertyza skierowana jest przede wszystkim do władz lokalnych i przedstawicieli administracji publicznej wszystkich gmin położonych na obszarach wiejskich Polski, instytucji otoczenia biznesu, instytucji zajmujących się promocją turystyki wiejskiej, a także do lokalnych przedsiębiorców i potencjalnych inwestorów zainteresowanych rozwojem poszczególnych funkcji na obszarach wiejskich. Ze względu na ogólnokrajowy zakres przestrzenny i względny uniwersalizm czasowy efekt końcowy może być także cennym źródłem informacji dla instytucji regionalnych oraz centralnych, np. odpowiedzialnych za optymalizację przestrzennej alokacji finansowego wsparcia rozwoju poszczególnych funkcji obszarów wiejskich.</t>
  </si>
  <si>
    <t>Instytut Geografii i Przestrzennego Zagospodarowania im. Stanisława Leszczyckiego Polskiej Akademii Nauk</t>
  </si>
  <si>
    <t>00-818 Warszawa, 
ul. Twarda51/55</t>
  </si>
  <si>
    <t>„Dobre praktyki po belgijsku”</t>
  </si>
  <si>
    <t xml:space="preserve">Celem głównym operacji jest wymiana wiedzy pomiędzy podmiotami uczestniczącymi w rozwoju obszarów wiejskich, ułatwiająca wypracowanie rozwiązań potrzebnych do rozwoju wsi i rolnictwa.  Cele szczegółowe operacji:
 - Nabycie wiedzy i poznanie dobrych praktyk w Belgii przez 50 doradców i rolników w zakresie zrównoważonego wielofunkcyjnego rozwoju rolnictwa i obszarów wiejskich w trakcie 2 wizyt studyjnych;
-  Upowszechnienie wiedzy i belgijskich dobrych praktyk w mediach: strony internetowe i prasa 4 ośrodków doradztwa rolniczego;
- Pogłębienie wiedzy nt. zrównoważonego wielofunkcyjnego rozwoju rolnictwa i obszarów wiejskich poprzez przeprowadzenie 1 konferencji dla 77 uczestników.
- Ocena podsumowująca organizację wizyty studyjnej w oparciu o ankiety ewaluacyjne
 </t>
  </si>
  <si>
    <t xml:space="preserve">Wyjazd studyjny 
Konferencja/ kongres </t>
  </si>
  <si>
    <t xml:space="preserve">liczba wyjazdów studyjnych
liczba uczestników
liczba konferencji
liczba uczestników konferencji </t>
  </si>
  <si>
    <t>2
50
1
80</t>
  </si>
  <si>
    <t xml:space="preserve">Grupa docelowa liczyć będzie 50 osób: doradców i rolników z obszaru 4 województw: mazowieckiego, pomorskiego, podlaskiego i świętokrzyskiego - w przypadku 2 wizyt studyjnych. 
Grupa docelowa liczyć będzie 77 doradców i rolników z 5 województw: mazowieckiego, pomorskiego, podlaskiego, świętokrzyskiego i podkarpackiego - w przypadku konferencji.
W tych formach szkoleniowych wezmą udział grupy zawodowe, które bezpośrednio wpływają na zrównoważony wielofunkcyjny rozwój obszarów wiejskich. 
Tematy określone w cz. I pkt 4 wniosku są jeszcze słabo upowszechnione na obszarze realizacji operacji, więc w przedsięwzięciu wezmą udział osoby nimi zainteresowane i otwarte na zmiany. </t>
  </si>
  <si>
    <t>Mazowiecki Ośrodek Doradztwa Rolniczego w Warszawie</t>
  </si>
  <si>
    <t>02-456 Warszawa Włochy
ul. Czereśniowa 98</t>
  </si>
  <si>
    <t>„Rolniku, co zrobić aby zarobić”</t>
  </si>
  <si>
    <t xml:space="preserve">Celem operacji jest promocja ekoinnowacji w rolnictwie oraz rozpowszechnianie informacji na ich temat poprzez cykl filmów pt. „Rolniku, co zrobić żeby zarobić” . 5.3. Cele szczegółowe operacji :
- podniesienie ekonomiki gospodarstw rolnych
-przeniesienie w inne rejony kraju sprawdzonych rozwiązań związanych z produkcją roślinną i zwierzęcą 
-  podniesienie świadomości mieszkańców obszarów wiejskich związanej  z ochroną środowiska i ochroną bioróżnorodności w rolnictwie .
</t>
  </si>
  <si>
    <t>Założeniem projektu jest dotarcie do jak najszerszej grupy odbiorców. Film jest narzędziem, które pozwala te założenia zrealizować.
Grupę docelowa będą stanowili doradcy rolniczy, rolnicy, mieszkańcy obszarów wiejskich, nauczyciele, uczniowie i studenci szkół rolniczych. 
Wyprodukowany cykl filmów chcemy umieścić na stronach internetowych  KSOW ,Ministerstwa Rolnictwa  i  WODR, IR, SGWW,CDR ( 23 podmiotów) Partnerzy projektu (3podmioty) –będą mieli na swoich stronach link do filmów, który będzie umieszczony na stronach BWM Art.</t>
  </si>
  <si>
    <t>BWM Art. sp. z o.o.</t>
  </si>
  <si>
    <t xml:space="preserve">02-626 Warszawa
ul. Niepodległości 64/68 lok. 39 </t>
  </si>
  <si>
    <t>Jemy eko</t>
  </si>
  <si>
    <t xml:space="preserve">Celem projektu jest promowanie zrównoważonej produkcji, dystrybucji i konsumpcji żywności, informowanie oraz edukowanie społeczeństwa – określonych w operacji  grup celowych – w zakresie podstawowych i praktycznych zasad i sposobów identyfikacji ekologicznych produktów spożywczych przez konsumentów, w tym pod kątem krajowości i lokalności pochodzenia tych produktów. Cel ten przekłada się na stymulowanie ekologicznego patriotyzmu konsumenckiego i popytu na krajowe ekoprodukty. </t>
  </si>
  <si>
    <t>Stoisko wystawiennicze/ punkt informacyjny na tragach/imprezie plenerowej/ wystawie
Publikacja/ materiał drukowany 
Audycja/ film/ spot odpowiednio w radiu i telewizji
Informacje i publikacje w Internecie
Inne: strona internetowa</t>
  </si>
  <si>
    <t>liczba stoisk wystawienniczych
liczba tytułów publikacji
liczba spotów/filmów
liczba informacji /publikacji w internecie 
liczba stron internetowych, na których zamieszczona zostanie informacja/publikacja 
liczba podstron</t>
  </si>
  <si>
    <t xml:space="preserve">
3
13
2
100-500
100-300
20-40
 </t>
  </si>
  <si>
    <t xml:space="preserve">konsumentów żywności zainteresowanych nabywaniem produktów wysokiej jakości żywieniowej i zdrowotnej, do których należą certyfikowane produkty ekologiczne. Do grupy tej należą w szczególności osoby młode oraz rodzice zainteresowani zdrowym odżywianiem dzieci i członków swoich rodzin. producentów żywności (rolników), zarówno tych posiadających już atest produkcji metodami ekologicznymi, jak i tych w trakcie przestawiania gospodarstwa na ekoprodukcję, jak również rolników w różnym stopniu zainteresowanych podjęciem się produkcji żywności metodami ekologicznymi. Ta grupa celowa obejmuje beneficjentów obszaru całej Polski. </t>
  </si>
  <si>
    <t>04-373 Warszawa
ul. Kickiego 1 lok. U4</t>
  </si>
  <si>
    <t>Wizyta studyjna przedstawicieli polskich lgd w Portugalii</t>
  </si>
  <si>
    <t>Celem operacji jest wymiana doświadczeń w zakresie przygotowywania i realizacji projektów współpracy oraz nawiązanie kontaktów przedstawicieli polskich LGD z portugalskimi, w związku z przygotowywaniem projektów współpracy w kolejnych latach. Celem szczegółowym jest udział 30 osób (przedstawicieli polskich LGD, regionalnych i krajowej sieci LGD) w wizycie studyjnej zorganizowanej przy współpracy z Portugalską Siecią LGD.</t>
  </si>
  <si>
    <t>liczba wyjazdów studyjnych
liczba uczestników</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</si>
  <si>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</si>
  <si>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Polska Sieć LGD – Federacja Regionalnych Sieci LGD</t>
  </si>
  <si>
    <t>78-600 Wałcz, ul. Dąbrowskiego 6</t>
  </si>
  <si>
    <t>II Ogólnopolska wystawa królików miejscem spotkania hodowców z kraju i  z zagranicy.</t>
  </si>
  <si>
    <t>Głównym celem jest informowanie społeczeństwa na temat walorów hodowli drobnego inwentarza i możliwości pozyskania wsparcia finansowego . Cele szczegółowe to:
1. przekazanie wiedzy 100 uczestnikom konferencji na temat walorów i znaczenia hodowli królików,
2. organizacja 120 stanowisk wystawienniczych,  
3. wyłonienie 40 laureatów konkursu.</t>
  </si>
  <si>
    <t xml:space="preserve">Konferencja/ kongres 
Targi/ impreza plenerowa/ wystawa
Konkurs/olimpiada
Prasa
Audycja/ film/ spot odpowiednio w radiu i telewizji
Inne: Plakaty
</t>
  </si>
  <si>
    <t>liczba konferencji
liczba uczestników konferencji
Liczba targów
liczba konkursów
liczba uczestników konkursu
liczba ogłoszeń w prasie
liczba spotów w radiu
liczba spotów w telewizji
liczba plakatów</t>
  </si>
  <si>
    <t>1
100
1
1
30
1
95
7
40</t>
  </si>
  <si>
    <t xml:space="preserve">Grupę docelowa stanowić będzie 100 osób z czego 49% będą uczestnicy z województwa podkarpackiego, natomiast pozostałą po równo z trzech pozostałych województw ( po 17 osób) oraz wystawcy krajowi i zagraniczni:  
Rolnicy- w tym wystawcy, osoby zainteresowane tematyka związana z hodowla królików i innego inwentarza drobnego zamieszkujący teren województwa podkarpackiego i województw ościennych. 
Przedstawiciele instytucji rolniczych i około rolniczych – osoby które współpracują lub są zainteresowani współpracą z Podkarpackim Ośrodkiem Doradztwa Rolniczego oraz Ośrodkami ościennych województw.   
Doradcy – osoby pracujące w Podkarpackim Ośrodku Doradztwa Rolniczego oraz w ośrodkach województw ościennych.  
</t>
  </si>
  <si>
    <t>Podkarpacki Ośrodek Doradztwa Rolniczego  w Boguchwale</t>
  </si>
  <si>
    <t>Racjonalna i zasobooszczędna gospodarka w rolnictwie i na obszarach wiejskich. Ziemia.</t>
  </si>
  <si>
    <r>
      <t>Celem głównym projektu jest wypracowanie rekomendacji służących do określenia podstaw nowej polityki użytkowania ziemi rolniczej i przestrzeni wiejskiej, poprzez zainicjowanie debaty w formie seminarium i publikacji wydanej w nakładzie 7000 egzemplarzy, w okresie od 01.04.2018 do 31.10.2018, skierowanych do środowiska osób wpływających na kształt polityki przestrzennej i zagospodarowania krajowych zasobów przyrodniczych, w tym służących rolnictwu, leśnictwu i wsi.  Cele szczegółowe operacji</t>
    </r>
    <r>
      <rPr>
        <sz val="11"/>
        <color rgb="FFFF0000"/>
        <rFont val="Calibri"/>
        <family val="2"/>
        <charset val="238"/>
        <scheme val="minor"/>
      </rPr>
      <t>:</t>
    </r>
    <r>
      <rPr>
        <sz val="11"/>
        <rFont val="Calibri"/>
        <family val="2"/>
        <charset val="238"/>
        <scheme val="minor"/>
      </rPr>
      <t xml:space="preserve">
1. Upowszechnianie wiedzy  na temat znaczenia ziemi jako ograniczonego zasobu naturalnego, od którego zależy zrównoważony rozwój obszarów wiejskich 
2. Podniesienie świadomości środowiska decydującego o  polityce przestrzennej i wskazanie ich inicjatywnej roli w procesie kształtowania nowej polityki użytkowania ziemi. 
3. Wsparcie działań związanych z adaptacją do zmian klimatu
</t>
    </r>
  </si>
  <si>
    <t xml:space="preserve">Szkolenie/ seminarium/ warsztat/ spotkanie
Publikacja/ materiał drukowany </t>
  </si>
  <si>
    <t>liczba seminariów
liczba uczestników
liczba tytułów publikacji
nakład</t>
  </si>
  <si>
    <t>1
50
1
7 000</t>
  </si>
  <si>
    <t xml:space="preserve">Osoby reprezentujące instytucje na szczeblu centralnym i regionalnym (przedstawicieli kluczowych resortów (liczba podmiotów -4), Urzędów Marszałkowskich (16), ARiMR (17), Wojewódzkich Biur Geodezji i Terenów Rolnych (16) środowiska naukowego (min. 25) jak i lokalnym (przedstawiciele Urzędów gmin - 2176  i Starostw powiatowych – 380), którzy decydują o kierunkach gospodarki przestrzennej. 
2. rolnicy i mieszkańcy wsi, do których zamierzamy trafić poprzez doradców z 16 WODR i wszystkie oddziały CDR, którzy wykorzystają opracowaną i wydaną publikację do codziennej pracy z rolnikami. Do każdego z 16 WODR i 4 O.CDR trafi min. po 40 egz. publikacji, co oznacza, że finalnie powinny one zostać przekazane 800 rolnikom i/lub mieszkańcom wsi.    </t>
  </si>
  <si>
    <t>01-682 Warszawa, ul. Gombrowicza 19</t>
  </si>
  <si>
    <t>Ograniczenie zanieczyszczenia azotem pochodzenia rolniczego metodą poprawy jakości wód</t>
  </si>
  <si>
    <r>
      <t>Celem głównym projektu jest podnoszenie świadomości i kształtowanie właściwych postaw rolników w zakresie ograniczenia zanieczyszczenia wód azotem pochodzenia rolniczego, poprzez propagowanie zasad zrównoważonego rolnictwa w wydanej publikacji w nakładzie 5000 egzemplarzy, dystrybucję jej do 16 WODR, CDR Brwinów i jego 4 oddziałów, jako narzędzia do pracy z rolnikami w okresie od 01/04/2018  do 31/10/2018. Cele szczegółowe operacji</t>
    </r>
    <r>
      <rPr>
        <sz val="11"/>
        <color rgb="FFFF0000"/>
        <rFont val="Calibri"/>
        <family val="2"/>
        <charset val="238"/>
        <scheme val="minor"/>
      </rPr>
      <t>:</t>
    </r>
    <r>
      <rPr>
        <sz val="11"/>
        <rFont val="Calibri"/>
        <family val="2"/>
        <charset val="238"/>
        <scheme val="minor"/>
      </rPr>
      <t xml:space="preserve">
1. Upowszechnianie wiedzy i przygotowanie rolników do wdrożenia „Programu działań, mających na celu ograniczenie odpływu azotu ze źródeł rolniczych”, a tym samym wsparcie w realizacji polityki ekologicznej Polski, Dyrektywy Wodnej oraz Azotanowej. 
2. Identyfikacja i promocja  dobrych praktyk w zakresie gospodarki nawozowej, ze szczególnym uwzględnieniem ochrony zasobów wód.
3. Aktywizacja środowiska mieszkańców wsi na rzecz poprawy jakości wód, ochrony środowiska i zrównoważonego rozwoju.</t>
    </r>
  </si>
  <si>
    <t xml:space="preserve">Publikacja/materiał drukowany </t>
  </si>
  <si>
    <t>liczba tytułów
nakład</t>
  </si>
  <si>
    <t>1
5 000</t>
  </si>
  <si>
    <t xml:space="preserve">Rolnicy i mieszkańcy wsi, do których zamierzamy trafić poprzez doradców z 16 WODR oraz z 316 Powiatowych Ośrodków Doradztwa Rolniczego, wszystkich oddziałów CDR. Pracownicy tych instytucji, a w szczególności doradcy rolni wykorzystają opracowany i wydany w formie zeszytów materiał do codziennej pracy z rolnikami. Finalnie powinny one zostać przekazane 5 000 rolnikom i mieszkańcom wsi.    </t>
  </si>
  <si>
    <t>Identyfikacja, upowszechnianie i promocja dobrych praktyk w turystyce na obszarach wiejskich.</t>
  </si>
  <si>
    <t xml:space="preserve">Celem strategicznym operacji będzie, zidentyfikowanie, rozpowszechnienie i rekomendowanie dobrych praktyk w zakresie rozwoju turystyki wiejskiej 
w Polsce. 
Cele szczegółowe operacji
• identyfikacja poprzez przeprowadzenie konkursu dotyczącego turystyki na obszarach wiejskich i wyłaniającego najlepsze praktyki
• upowszechnienie poprzez komunikację i promocję najlepszych przykładów dobrych praktyk związanych z turystyką wiejską
• rozpowszechnianie wiedzy na temat zasad przygotowania  innowacyjnych rozwiązań związanych z tworzeniem ofert 
w turystyce wiejskiej
</t>
  </si>
  <si>
    <t>Publikacja/ materiał drukowany 
Konkurs/olimpiada
Informacje i publikacje w internecie</t>
  </si>
  <si>
    <t xml:space="preserve">liczba tytułów publikacji                                 nakład publikacji
liczba konkursów
liczba uczestników konkursu
liczba informacji/publikacji w internecie                                       liczba stron internetowych, na których zostanie zamieszczona informacja/ publikacja
</t>
  </si>
  <si>
    <r>
      <t>1                     
10000 egz.
1
min. 30
min. 5 publikacji na stronach POT                     
6</t>
    </r>
    <r>
      <rPr>
        <sz val="11"/>
        <color rgb="FFFF0000"/>
        <rFont val="Calibri"/>
        <family val="2"/>
        <charset val="238"/>
        <scheme val="minor"/>
      </rPr>
      <t xml:space="preserve">
</t>
    </r>
    <r>
      <rPr>
        <sz val="11"/>
        <rFont val="Calibri"/>
        <family val="2"/>
        <charset val="238"/>
        <scheme val="minor"/>
      </rPr>
      <t xml:space="preserve">
</t>
    </r>
  </si>
  <si>
    <t>Operacja skierowana jest do:
a) mieszkańców wsi prowadzących lub planujących podjęcie działalności turystycznej, podmiotów prowadzących lub planujących podjęcie działalności turystycznej na wsi, turystów korzystających lub chcących skorzystać  z bazy turystyki wiejskiej,</t>
  </si>
  <si>
    <t>00-613 Warszawa, ul. Chałubińskiego 8</t>
  </si>
  <si>
    <t>Gospodarstwa opiekuńcze sposobem na aktywizację i dywersyfikację dochodów mieszkańców obszarów wiejskich.</t>
  </si>
  <si>
    <t xml:space="preserve">Głównym celem jest aktywizacja mieszkańców wsi na rzecz podejmowania inicjatyw w zakresie tworzenia i prowadzenia gospodarstw opiekuńczych na terenie województwa podkarpackiego . 5.3. Cele szczegółowe operacji:
Przeszkolenie 45 uczestników projektu w ramach seminarium i wyjazdu studyjnego do Holandii z tematyki dotyczącej gospodarstw opiekuńczych jako elementu aktywizacji mieszkańców obszarów wiejskich oraz kolportaż wydawnictwa w nakładzie 2 500 szt. jako elementu promocji tego rodzaju przedsięwzięć.
Realizacja celów wpływa na aktywizacje mieszkańców wsi na rzecz podejmowania inicjatyw dotyczących tworzenia gospodarstw opiekuńczych służących włączeniu społecznemu w szczególności osób starszych, niepełnosprawnych i innych osób wymagających opieki.
</t>
  </si>
  <si>
    <t xml:space="preserve">Szkolenie/ seminarium/ warsztat/ spotkanie 
Wyjazd studyjny 
Publikacja/ materiał drukowany </t>
  </si>
  <si>
    <t xml:space="preserve">
liczba szkoleń/spotkań
liczba uczestników spotkań
liczba wyjazdów studyjnych                     
liczba uczestników wyjazdów                                liczba tytułów publikacji                                            nakład wydawnictwa do kolportażu </t>
  </si>
  <si>
    <t>1
45
1
45
1
2500 egz.</t>
  </si>
  <si>
    <t xml:space="preserve">Grupę docelową będzie stanowiło 45 osób zamieszkujących 4 województwa: podkarpackie, małopolskie, świętokrzyskie i lubelskie, a w tym: doradcy zajmujący się wdrażaniem nowych inicjatyw na terenach wiejskich, rolnicy, przedstawiciele instytucji rządowych i samorządowych.   
Rolnicy- to osoby zainteresowane ww. tematyką, które w przyszłości mogą stać się podmiotami prowadzącymi tego typu działalność. 
Przedstawiciele instytucji rządowych i samorządowych – osoby promujące i odpowiadające za procedury formalno-prawne powołania i prowadzenia gospodarstwa opiekuńczego na terenie województw podkarpackiego, małopolskiego, świętokrzyskiego i lubelskiego.
Doradcy – osoby które będą inicjować rozpoczęcie takiej działalności, udzielać fachowego doradztwa oraz dzielić się zdobytym doświadczeniem z rolnikami i osobami zainteresowanymi przebywaniem w domach opieki. </t>
  </si>
  <si>
    <t>Podkarpacki Ośrodek Doradztwa Rolniczego z siedziba w Boguchwale</t>
  </si>
  <si>
    <t>Konkurs AgroLiga 2018 – etap wojewódzki</t>
  </si>
  <si>
    <t xml:space="preserve">Celem projektu jest podniesienie jakości realizacji programu poprzez wzrost liczby osób poinformowanych o działaniach PROW wspierających rozwój rolniczej i pozarolniczej działalności na obszarach wiejskich w ramach PROW na lata 2014-2020. Operacja przyczyni się do realizacji celów szczegółowych:
– wyłonienie Mistrza i Wicemistrza w kategoriach Rolnicy oraz Mistrza i Wicemistrza w kategoriach Firmy w 4 województwach, którzy uzyskują wysokie wyniki ekonomiczne, stosując innowacyjne rozwiązania technologiczne i korzystając ze wsparcia finansowego w ramach funduszy europejskich.
– rozpropagowanie informacji wśród rolników i mieszkańców obszarów wiejskich o możliwościach dalszego rozwoju obszarów wiejskich uwzględniając wsparcie finansowe z funduszy UE.
– zwiększenie świadomości mieszkańców obszarów wiejskich o możliwościach dywersyfikacji prowadzonej działalności przy udziale funduszy europejskich.
</t>
  </si>
  <si>
    <t>Szkolenie/ seminarium/ warsztat/ spotkanie;
prasa;
Konkurs/olimpiada;
Informacje i publikacje w internecie;</t>
  </si>
  <si>
    <t xml:space="preserve">liczba szkoleń;
liczba uczestników szkole;
liczba artykułów;
liczba konkursów;
liczba uczestników konkursów;
liczba informacji w internecie;
liczba stron internetowych, na których zostanie zamieszczona informacja
</t>
  </si>
  <si>
    <t xml:space="preserve">4
680
4
4
48
16
16
</t>
  </si>
  <si>
    <t>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2018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 ok. 170 osób. – w każdym województwie będącym partnerem wnioskodawcy.</t>
  </si>
  <si>
    <t xml:space="preserve">Szepietowo Wawrzyńce 64, 18-210 Szepietowo, </t>
  </si>
  <si>
    <t>„Jakość i bezpieczeństwo żywności w małym przetwórstwie rolno-spożywczym”</t>
  </si>
  <si>
    <t>Celem operacji jest podniesienie świadomości i wiedzy wśród 70 uczestników przedsięwzięcia w zakresie zachowania bezpieczeństwa i wysokiej jakości wytwarzanej żywności jako warunków podstawowych przy małym przetwórstwie rolno – spożywczym. Operacja przyczyni się do realizacji celów szczegółowych:
1. Nabycie przez 70 uczestników  w trakcie konferencji wiedzy z zakresu jakości i bezpieczeństwa żywności wytwarzanej w małych przetwórniach i rozprowadzanej w ramach krótkich łańcuchów dostaw.
2. Nabycie przez 70 uczestników  wiedzy praktycznej  z zakresu małego przetwórstwa rolno - spożywczego poprzez  poznanie dobrych praktyk w  małych zakładach przetwórczych na przykładzie innych krajów UE, 
3. Podniesienie przez 70 uczestników wyjazdu studyjnego wiedzy z zakresu procedur dotyczących uzyskania certyfikatu w systemie jakości żywności na przykładzie wybranych producentów.
4. Podniesienie przez 70 uczestników świadomości co do konieczności wytwarzania  bezpiecznej i wysokiej jakości żywności jako warunku odniesienia sukcesu w prowadzonej działalności.
5. Wzrost świadomości wśród 70 uczestników na temat przedsiębiorczości na obszarach wiejskich poprzez sieciowanie producentów żywności, nowoczesne systemy sprzedaży
6.  Aktywizacja 70 mieszkańców obszarów wiejskich na rzecz podejmowania inicjatyw zmierzających do tworzenia nowych miejsc pracy</t>
  </si>
  <si>
    <t xml:space="preserve">liczba wyjazdów studyjnych
liczba uczestników
liczba konferencji
liczba uczestników konferencji
 </t>
  </si>
  <si>
    <t xml:space="preserve">3
70
1
70
</t>
  </si>
  <si>
    <t xml:space="preserve">Grupę docelową operacji stanowić będą mieszkańcy obszarów wiejskich czterech sąsiadujących województw tj. warmińsko- mazurskiego, podlaskiego, mazowieckiego i lubelskiego, w tym:
• rolnicy i inni mieszkańcy obszarów wiejskich zainteresowani podjęciem małego przetwórstwa rolnego,
• osoby już prowadzący małe przetwórstwo rolno zamierzający wprowadzać zmiany,
• doradcy rolniczy,
• naukowcy.
</t>
  </si>
  <si>
    <t>I, III</t>
  </si>
  <si>
    <t>TRADYCJA I ROZWÓJ</t>
  </si>
  <si>
    <t>Wspieranie zrównoważonego i wielofunkcyjnego rozwoju obszarów wiejskich województw mazowieckiego, pomorskiego, podlaskiego i warmińsko-mazurskiego w oparciu o dziedzictwo kulturowe. 
Cele szczegółowe operacji
1. Zwiększenie udziału grup formalnych i nieformalnych w organizowaniu i wdrażaniu inicjatyw na rzecz rozwoju obszarów wiejskich województw mazowieckiego, pomorskiego, podlaskiego i warmińsko-mazurskiego, poprzez udział 96 mieszkańców obszarów wiejskich w konferencji i konkursie;
2. Przekazanie informacji z zakresu polityki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rolniczego handlu detalicznego, zarządzania projektami z zakresu rozwoju obszarów wiejskich) 96 mieszkańcom obszarów wiejskich;
3. Zachowanie i promowanie dziedzictwa kulturowego, kulinarnego, folkloru, zwyczajów i tradycji na obszarach wiejskich wśród 500 uczestników operacji.</t>
  </si>
  <si>
    <t xml:space="preserve">Konferencja/ kongres </t>
  </si>
  <si>
    <t>1
96</t>
  </si>
  <si>
    <t>Grupą docelową operacji będą mieszkańcy obszarów wiejskich województw: mazowieckiego, podlaskiego, pomorskiego i warmińsko-mazurskiego, zrzeszeni w grupach formalnych lub nieformalnych, prowadzących działalność w zakresie sztuki, rękodzieła, kulinariów, promujące dziedzictwo kulturowe, kulinarne, folklor, zwyczaje i tradycje na obszarach wiejskich, których celem jest rozwój lokalny i poprawa sytuacji społeczno – zawodowej na obszarach wiejskich, oraz przedstawiciele organizacji i instytucji wspierających obszary wiejskie z terenu województw mazowieckiego, podlaskiego, pomorskiego i warmińsko-mazurskiego.</t>
  </si>
  <si>
    <t>WARMIŃSKO-MAZURSKA IZBA ROLNICZA</t>
  </si>
  <si>
    <t>10-410, Olsztyn, ul. Lubelska 43a</t>
  </si>
  <si>
    <t>„Wyróżnij się! – Specjalizacja w turystyce kluczem do sukcesu”.</t>
  </si>
  <si>
    <t xml:space="preserve">Głównym celem niniejszej operacji jest transfer wiedzy dotyczącej prowadzenia specjalistycznej działalności turystycznej na obszarach wiejskich w sposób zgodny z obowiązującymi przepisami prawnymi, do osób zamierzających prowadzić lub już prowadzących działalność turystyczną na obszarach wiejskich. Celami szczegółowymi składającymi się na realizację celu głównego operacji są:
1. Przeszkolenie, w okresie realizacji operacji, 200 osób zamierzających prowadzić lub już prowadzących działalność turystyczną na obszarach wiejskich oraz 40 doradców rolniczych, z zakresu prowadzenia specjalistycznej działalności turystycznej na obszarach wiejskich w sposób zgodny z obowiązującymi przepisami prawnymi, a także z zakresu skutecznego marketingu oferty obiektów turystyki wiejskiej i jej komercjalizacji, podczas 4 konferencji, przeprowadzonych na terenie 4 województw.
2. Przekazanie wiedzy, w okresie realizacji operacji minimum 1000 osobom zamierzającym prowadzić lub już prowadzącym działalność turystyczną na obszarach wiejskich z zakresu przepisów prawnych obowiązujących przy prowadzeniu specjalistycznej działalności turystycznej na obszarach wiejskich, poprzez stworzenie i udostępnienie 1 publikacji internetowej dotyczącej tego zakresu.
3. Dotarcie ze specjalistyczną wiedzą dotyczącą turystyki wiejskiej do 2.080.000 osób zamierzających prowadzić lub już prowadzących działalność turystyczną na obszarach wiejskich oraz potencjalnych klientów branży turystycznej, poprzez stworzenie i emisję w telewizji, na terenie 4 województw, w okresie realizacji operacji, 6 audycji na temat przyszłościowych kierunków specjalizacji obiektów turystyki wiejskiej.
4. Dotarcie ze specjalistyczną wiedzą dotyczącą turystyki wiejskiej do 2.680.000 osób zamierzających prowadzić lub już prowadzących działalność turystyczną na obszarach wiejskich oraz potencjalnych klientów branży turystycznej, poprzez stworzenie i emisję w telewizji, na terenie 4 województw, w okresie realizacji operacji, 6 felietonów na temat przyszłościowych kierunków specjalizacji obiektów turystyki wiejskiej.
</t>
  </si>
  <si>
    <t>Konferencja/ kongres 
Audycja/ film/ spot odpowiednio w radiu i telewizji
Informacje i publikacje w Internecie</t>
  </si>
  <si>
    <t xml:space="preserve">Liczba konferencji
liczba uczestników konferencji
liczba audycji
liczba emisji
liczba felietonów
liczba emisji
liczba informacji w internecie
</t>
  </si>
  <si>
    <t xml:space="preserve">4
240
6
72
6
120
1
</t>
  </si>
  <si>
    <t>Grupę docelową przedmiotowej operacji stanowili będą głównie rolnicy, ale również przedsiębiorcy, w tym prowadzący lub zamierzający rozpocząć prowadzenie działalności turystycznej na obszarach wiejskich. Będą to przede wszystkim właściciele gospodarstw agroturystycznych, planujący wyjście poza pierwotną formę świadczenia usług (wynajem pokoi 
i żywienie gości przebywających na wypoczynku), właściciele obiektów turystyki wiejskiej oraz osoby planujące rozpocząć działalność turystyczną na obszarach wiejskich. Kolejną grupą odbiorców są doradcy rolniczy, którzy mają bezpośredni kontakt z rolnikami. Dodatkową grupą odbiorców, do których trafi operacja będą szeroko rozumiani konsumenci, odbiorcy kampanii medialnej, którzy dowiedzą się o nowych możliwościach spędzania wypoczynku na terenach wiejskich oraz możliwości nabywania przetworzonych produktów rolnych bezpośrednio u rolników.</t>
  </si>
  <si>
    <t xml:space="preserve"> Minikowo 1, 89-122 Minikowo</t>
  </si>
  <si>
    <t>Podnoszenie poziomu wiedzy w obszarze wytwarzania certyfikowanych produktów regionalnych pochodzenia zwierzęcego i wprowadzenie ich do obrotu, poprzez wyjazd studyjny realizowany w hiszpańskim regionie Andaluzji.</t>
  </si>
  <si>
    <t>Celem zorganizowania wyjazdu studyjnego do Hiszpanii, a konkretnie do regionu Andaluzji, jest poszerzenie wiedzy dotyczącej produktu regionalnego, jego certyfikacji, wytwarzania i dystrybucji. Realizacja zaplanowanego celu będzie możliwa dzięki wymianie wiedzy, wykładom i prezentacjom wygłaszanym i przedstawianym przez uznanych specjalistów – naukowców na Uniwersytecie w Kordobie oraz doradców ministerstwa rolnictwa, rolników i producentów z regionu Andaluzji, a także w praktyce poprzez zapoznanie się z wytwarzaniem i marketingiem wybranych produktów regionalnych i tradycyjnych, które pochodzą z tego obszaru i zaznajomienie się z produkcją certyfikowanych produktów spożywczych pochodzenia zwierzęcego (mięs, wędlin oraz serów). Celami szczegółowymi będą publikacje z zakresu aktualnego stanu problematyki certyfikowanych produktów pochodzenia rolniczego w Hiszpanii i Polsce, podkreślające znaczenie wytwarzania i rozpowszechniania tego rodzaju produktów nie tylko w promowaniu tradycyjnej żywności wysokiej jakości ale także w turystycznym popularyzowaniu i ekonomicznym wsparciu regionów, w których są przygotowywane. Kolejnym celem szczegółowym jest upowszechnienie wiedzy posiadanej i nabytej przez zespół nie tylko przez wspomniane publikacje ale także przez uczestnictwo w wykładach i spotkaniach uniwersyteckich i doradczych na terenie Andaluzji.</t>
  </si>
  <si>
    <t xml:space="preserve">Wyjazd studyjny 
Publikacja/ materiał drukowany </t>
  </si>
  <si>
    <t>liczba wyjazdów studyjnych;
liczba uczestników;
liczba materiałów;
nakład;</t>
  </si>
  <si>
    <t>1
40
1
200</t>
  </si>
  <si>
    <t>Trzon grupy docelowej operacji oparty zostanie na pracownikach naukowych jednostek badawczych (instytuty, uczelnie), aktywnych na styku sektora rolnictwa oraz ochrony środowiska. Dodatkowo w skład grupy wchodzić będą przedstawiciele organizacji rolników i hodowców, służb doradczych, administracji rządowej i terytorialnej oraz samorządu, zainteresowani poruszaną problematyką. Identyfikacji grupy docelowej dokonano w oparciu o dane MRiRW, odnoszące się do placówek naukowych, a także doświadczenie Instytutu Zootechniki PIB ze współpracy wdrożeniowo-szkoleniowej z innymi podmiotami. Grupa docelowa będzie składać się z 40 osób, reprezentujących następujące jednostki: Instytut Zootechniki PIB, Instytut Uprawy Nawożenia i Gleboznawstwa PIB w Puławach, Instytut Technologiczno-Przyrodniczy oddział w Poznaniu, Ministerstwo Rolnictwa i Rozwoju Wsi, Centrum Doradztwa Rolniczego w Brwinowie, Krajowa Rada Izb Rolniczych, Ośrodki Doradztwa Rolniczego, uczelnie wyższe: Uniwersytet Przyrodniczy w Lublinie oraz Uniwersytet Przyrodniczy we Wrocławiu, UR w Krakowie.</t>
  </si>
  <si>
    <t>31-047 Kraków, 
ul. Sarego 2</t>
  </si>
  <si>
    <t>„Pomysł na wieś” - Sieć Najciekawszych Wsi elementem zrównoważonego rozwoju obszarów wiejskich</t>
  </si>
  <si>
    <t>Głównym celem operacji jest zrównoważony rozwój obszarów wiejskich poprzez podniesienie wiedzy co najmniej 48 osób (przedstawicieli miejscowości objętych Strategią Sieci Najciekawszych Wsi - SNW) w zakresie spełnienia przez ich wsie standardów marki oraz przygotowanie ich do uzyskania Certyfikatu Uczestnika SNW dzięki organizacji szkoleń i przeprowadzeniu szeregu działań informacyjno-promocyjnych w okresie od marca do końca października 2018 r.</t>
  </si>
  <si>
    <t xml:space="preserve">Szkolenie
Publikacja/ materiał drukowany 
informacje i publikacje w internecie
</t>
  </si>
  <si>
    <t xml:space="preserve">liczba szkoleń
liczba uczestników szkoleń               Liczba publikacji
liczba informacji w internecie 
</t>
  </si>
  <si>
    <t xml:space="preserve">2                               48                          2300  
23
</t>
  </si>
  <si>
    <t>Grupę docelową stanowią wiejscy liderzy, sołtysi, członkowie organizacji wiejskich, a także przedstawiciele lokalnych społeczności i samorządów zaangażowani w proces powstawania Sieci Najciekawszych Wsi. Zakładamy, że niniejsza operacja obejmie przedstawicieli co najmniej 16 ww. miejscowości (po 3 liderów) z co najmniej 4 województw. Łącznie: min. 48 osób.</t>
  </si>
  <si>
    <t>47-325 Kamień Śląski, ul. Pl. Myśliwca 5</t>
  </si>
  <si>
    <t>Cztery podejścia jeden cel-wypracowanie innowacyjnych mechanizmów współpracy z wykorzystaniem dziedzictwa kulturowego, przyrodniczego i historycznego obszarów LGD</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</si>
  <si>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</si>
  <si>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 xml:space="preserve">Seminarium
Wyjazd studyjny </t>
  </si>
  <si>
    <t>liczba seminariów
liczba uczestników seminarium
liczba wyjazdów studyjnych
liczba uczestników wyjazdów</t>
  </si>
  <si>
    <t>1
80
3
60</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</si>
  <si>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</si>
  <si>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77-400 Złotów, Al. Piasta 32</t>
  </si>
  <si>
    <t>I, IV, V</t>
  </si>
  <si>
    <t>Promowanie alternatywnych rozwiązań z zakresu przedsiębiorczości i krótkich łańcuchów dostaw żywności na przykładzie Austrii</t>
  </si>
  <si>
    <t xml:space="preserve">Głównym celem operacji jest aktywizacja doradców rolniczych, producentów rolnych zajmujących się produkcją żywności wysokiej jakości, przetwórstwem żywności, RHD lub sprzedażą bezpośrednią, czy też planujących taką działalność, przedstawicieli Lokalnych Grup Działania oraz przedsiębiorców związanych z branżą rolniczą i agroturystyczną, którzy w znaczący sposób wpływają na kształt i rozwój obszarów wiejskich,  poprzez zapoznanie się z dobrymi praktykami, polityką rozwoju obszarowi wiejskich, możliwości wsparcia finansowego w postaci funduszy unijnych i innowacyjnymi rozwiązaniami dotyczącymi marketingu, przetwórstwa czy związanych z lokalnym systemem sprzedaży żywności, głównie w tzw. krótkich łańcuchach dostaw oraz sprzedaży bezpośredniej. Cel zostanie osiągnięty poprzez zorganizowanie wyjazdu studyjnego na terytorium Austrii. Austria posiada w sprzedaży bezpośredniej długoletnia tradycję oraz zróżnicowane formy jej prowadzenia, które są wspierane przez różne instytucje. </t>
  </si>
  <si>
    <t xml:space="preserve">liczba wyjazdów studyjnych
liczba uczestników wyjazdów
</t>
  </si>
  <si>
    <t>1
42</t>
  </si>
  <si>
    <t xml:space="preserve">Grupa docelowa składać się będzie z doradców rolnych, producentów rolnych zajmujących się produkcją żywności wysokiej jakości, przetwórstwem żywności, RHD lub sprzedażą bezpośrednią, czy też planujących taką działalność, przedstawicieli Lokalnych Grup Działania czy też przedsiębiorców związanych z branżą rolniczą 
i agroturystyczną, którzy w znaczący wpływają na kształtowanie się kierunku rozwoju rolnictwa. Uczestnicy rekrutowani będą z czterech województw: śląskiego, małopolskiego, świętokrzyskiego oraz podkarpackiego (łącznie 42 osób).
</t>
  </si>
  <si>
    <t>Śląski Ośrodek Doradztwa Rolniczego w Częstochowie</t>
  </si>
  <si>
    <t>42-200 Częstochowa, Ks. Kard. S. Wyszyńskiego 70/126</t>
  </si>
  <si>
    <t>Drugie domy jako możliwość podniesienia dochodów i zatrudnienia na wsi</t>
  </si>
  <si>
    <t>Cel główny to podniesienie wiedzy i świadomości wśród uczestników operacji o potencjale ekonomicznym tkwiącym w zjawisku drugich domów i sposobach wykorzystania go dla celu poprawy dochodów i zatrudnienia na wsi, a także w konsekwencji wykorzystanie tej wiedzy do dalszego jej upowszechniania (publikacje, raporty, szkolenia, warsztaty itp.) i podejmowania realnych przedsięwzięć gospodarczych. Cele szczegółowe to wizytowanie kilku miejsc, w których zostaną zaprezentowane przykłady innowacyjnych rozwiązań i inicjatyw, przeszkolenie uczestników w formie  warsztatów z lokalnymi działaczami, władzami i przedsiębiorcami; Przeprowadzenie kilkunastu spotkań z interesariuszami w Polsce po powrocie w celu upowszechnienia wiedzy i zachęcania do podjęcia działań, publikacje raporty, opracowania, artykuł naukowe prezentujące przykłady przedsięwzięć biznesowych, upowszechnianie wiedzy na seminariach i konferencjach naukowych, stworzenie broszury z dobrymi praktykami i rozwiązaniami przedstawionymi w Finlandii podczas wizyty.</t>
  </si>
  <si>
    <t>liczba wyjazdów studyjnych
liczba uczestników
liczba publikacji
nakład</t>
  </si>
  <si>
    <t>1
20
1
100</t>
  </si>
  <si>
    <t>Grupa docelowa operacji to 20 osób, reprezentujących trzy środowiska: 1. Naukowe, w którym znajdą się badacze podejmujący problematykę przedsiębiorczości, tworzenia miejsc pracy i alternatywnych źródeł dochodu ludności wiejskiej; 2. Administracji lokalnej; oraz 3. Organizacji pozarządowych, z przedstawicielami stowarzyszeń i LGD, których działania, zapisane w statucie, koncentrują się na wspieraniu inicjatyw przedsiębiorczych na wsi, rozwijaniu działalności pozarolniczej, rozwoju wielofunkcyjnym wsi, czy podnoszeniu poziomu zatrudnienia na wsi.</t>
  </si>
  <si>
    <t>Instytut Rozwoju Wsi i Rolnictwa, Polska Akademia Nauk</t>
  </si>
  <si>
    <t>00-330 Warszawa, Nowy Świat 72</t>
  </si>
  <si>
    <t>I Międzyregionalny Pokaz Alpak</t>
  </si>
  <si>
    <t>Celem organizacji jest przeprowadzenie kompleksowej kampanii informacyjnej dotyczącej polityki rozwoju obszarów wiejskich i wsparcia finansowego chowu i hodowli alpak. Efektem będzie uświadomienie i aktywizacja społeczności wiejskiej naszego kraju o możliwościach wsparcia rozwoju przedsiębiorczości, a także tworzenia nowych miejsc pracy.</t>
  </si>
  <si>
    <t>Grupą docelową będzie 10 hodowców alpak zrzeszonych w Polskim Związku Hodowców Alpak z terenu województw wielkopolskiego, mazowieckiego, pomorskiego oraz podlaskiego, a także hodowcy niezrzeszeni w PZHA, którzy pragną zgłębić swoją wiedzę na temat chowu i hodowli alpak. Grupą docelową I Międzyregionalnego Pokazu Alpak będą także mieszkańcy obszarów wiejskich szukający możliwości rozwoju swoich gospodarstw jak również pozostałe osoby zainteresowane tym kierunkiem produkcji.</t>
  </si>
  <si>
    <t>Polski Związek Hodowców Alpak</t>
  </si>
  <si>
    <t>00-511 Warszawa, ul. Nowogrodzka 31</t>
  </si>
  <si>
    <t>WIEDZ I MĄDRZE JEDZ - Ogólnopolska Kampania medialna na rzecz Krótkich Łańcuchów Dostaw Żywności</t>
  </si>
  <si>
    <t>Celem operacji to przygotowanie i zrealizowanie OGÓLNOPOLSKIEJ KAMPANII MEDIALNEJ pod hasłem WIEDZ I MĄDRZE JEDZ propagującą korzyści dla małych producentów żywności (głównie na terenach wiejskich), dla konsumentów (głównie miejskich) oraz organizacji działających na rzecz rozwoju wsi, wynikające z organizowania i partycypowania w tzw. systemach Krótkich Łańcuchów Dostaw Żywności (KŁŻ) opartych na sprzedaży bezpośredniej (w tym m. in. w oparciu o Rolniczy Handel Detaliczny). Kampania będzie zrealizowana za pośrednictwem przygotowanie cykl filmów, które będą emitowane w TVP3 i internecie jako podstawy do działań informacyjno-promocyjnych.</t>
  </si>
  <si>
    <t>Audycja/ film/ spot odpowiednio w radiu i telewizji
Analiza/ ekspertyza/ badanie
Informacje i publikacje w internecie</t>
  </si>
  <si>
    <t xml:space="preserve">liczba ekspertyz
liczba spotów promocyjnych, 
liczba emisji spotów promocyjnych
liczba filmów informacyjno-promocyjnych
liczba filmów informacyjno-promocyjnych
liczba informacji w internecie
liczba stron internetowych
</t>
  </si>
  <si>
    <t xml:space="preserve">
10
5
20
10
20
60
10
</t>
  </si>
  <si>
    <t xml:space="preserve">Proponowana Kampania zakłada 4 grupy docelowe:
1. Mieszkańcy wsi (ok 20 mln osób) w szczególności rolnicy oraz rodziny związane z małymi gospodarstwami wiejskimi mieszkającymi na wsi (potencjalni producenci do współtworzenia systemu krótkiego łańcucha dostaw żywności.
2. Mieszkańcy miast (dużych, średnich i małych) – ok. 10 mln osób, w szczególności rodziny, które poszukują stałego i regularnego dostępu do żywności bez chemii, wiadomego pochodzenia. Są to konsumenci, którzy doceniają sezonowość, świeżość i chcą być pewni co do autentyczności kupowanej przez nich żywności. Są to nie tylko potencjalni konsumenci, ale aktywni partnerzy do współtworzenia 
3. Potencjalni organizatorzy systemów KŁŻ (lokalne grupy działania – ok. 300, Spółdzielnie oraz inne inicjatywy na rzecz żywności lokalnej – ok 500) zarówno na terenach wiejskich jak i miejskich.
4. Interesariusze systemów żywieniowych w Polsce i w innych krajach Europejskich, którzy stwarzają zarówno bariery i jak i możliwości dla skracania łańcuchów żywieniowych pomiędzy konsumentem a producentów. </t>
  </si>
  <si>
    <t>Polska Fundacja Innowacji</t>
  </si>
  <si>
    <t>31-464 Kraków, ul. Kazimierza Chałupnika 12 E lok. 8</t>
  </si>
  <si>
    <t>XIII Konwent Polskich Winiarzy - podnoszenie jakości, budowanie marki i wspieranie promocji polskich win gronowych</t>
  </si>
  <si>
    <t xml:space="preserve">Celem bezpośrednim operacji jest przygotowanie, organizacja i przeprowadzenie XIII Konwentu Polskich Winiarzy. Operacja zrealizowana zostanie na terenie działalności Stowarzyszenia (organizatora), obejmowała będzie jednak producentów z całej Polski. Zadanie przeprowadzone zostanie w oparciu o współpracę Stowarzyszenia Winnice Dolnośląskie wraz z Uniwersytetem Przyrodniczy we Wrocławiu. Operacja zostanie przeprowadzona poprzez następujące działania:
- promocja wydarzenia w Internecie (zamieszczanie systematycznie informacji na profilach społecznościowych i na stronach www organizatora i partnera KSOW), przyjmowanie zgłoszeń producentów wina na Konwent
- organizacja szkolenia dla producentów wina (29.06.2018), we Wrocławiu - tematyka szkolenia dostosowana będzie do potrzeb zgłaszanych przez producentów wina (technologiczne aspekty produkcji wina) oraz wykorzystania narzędzi informatycznych i rolnictwa precyzyjnego w rozwiązaniach winiarskich
- organizacja głównej części Konwentu (30.06.2018) - prezentacja win polskiej produkcji: zgłoszone wina zostaną podzielone na poszczególne panele degustacyjne (pod względem regionu lub odmian), przeprowadzona zostanie analiza sensoryczna wykonana przez jurorów. Jednocześnie przeprowadzona zostanie prezentacja winnic.
- opracowanie e-publikacji na temat polskich win, które brały udział w Konwencie.
</t>
  </si>
  <si>
    <t>Szkolenie/ seminarium/ warsztat/ spotkanie 
Konferencja/ kongres 
Informacje i publikacje w Internecie</t>
  </si>
  <si>
    <t xml:space="preserve">
liczba szkoleń/warsztatów
liczba uczestników
liczba konferencji
liczba uczestników
liczba informacji w internecie
liczba stron internetowych
</t>
  </si>
  <si>
    <t xml:space="preserve">
1
120
1
120
6
3
</t>
  </si>
  <si>
    <t xml:space="preserve">Odbiorcami działania szkolenie są producenci wina z terenu całego kraju, jak również osoby zainteresowane rozpoczęciem takiej działalności w przyszłości - co najmniej 100 osób.
Odbiorcami imprezy w dniu 30.06. 2018 są producenci wina, osoby zainteresowane tematyka polskiego wina, osoby pragnące rozpocząć działalność w tym obszarze, poszerzy zakres dotychczasowej działalności, osoby związane zawodowo z braną winiarską (naukowcy, nauczyciele, sommelierzy, restauratorzy) - co najmniej 120 osób. 
Uczestnicy szkolenia i konwentu pochodzić będą przede wszystkim z terenu województw, na których produkcja wina jest najbardziej rozwinięta: lubuskiego, dolnośląskiego, opolskiego, małopolskiego, podkarpackiego.
Odbiorcami treści zamieszczanych w Internecie są wszyscy pełnoletni, zainteresowani spożywaniem polskiego wina. Planuje się dotarcie do co najmniej 2000 użytkowników.
</t>
  </si>
  <si>
    <t>Stowarzyszenie Winnice Dolnośląskie</t>
  </si>
  <si>
    <t>59-540 Sokołowiec 113 gmina Świerzawa</t>
  </si>
  <si>
    <t>Przyzagrodowy chów gęsi szansą na aktywizację mieszkańców obszarów wiejskich</t>
  </si>
  <si>
    <t>Głównym celem operacji jest wspieranie aktywizacji niepracujących kobiet wiejskich poprzez transfer wiedzy z zakresu przyzagrodowego chowu gęsi i przetwórstwa gęsiny w ramach RHD. Cel główny operacji przewiduje wsparcie aktywizacji społeczno-zawodowej mieszkańców województw objętych operacją, w tym przede wszystkim kobiet do 35 roku życia oraz kobiet w wieku emerytalnym, mieszkających na terenach wiejskich. Operacja ma służyć aktywizacji mieszkańców wsi oraz powstawaniu nowych miejsc pracy na obszarach wiejskich, a także polepszania zarządzania lokalnymi zasobami. Szczególny nacisk kładzie się na wykorzystanie potencjału osób starszych oraz młodzieży, w celu budowania postaw przedsiębiorczych.</t>
  </si>
  <si>
    <t>Szkolenie
Audycja w telewizji</t>
  </si>
  <si>
    <t>liczba szkoleń/seminariów
liczba uczestników
liczba audycji,
liczba  emisji</t>
  </si>
  <si>
    <t>16
480
6
72</t>
  </si>
  <si>
    <t xml:space="preserve">Grupę docelową operacji stanowią kobiety w wieku emerytalnym oraz młode kobiety do 35 roku życia (ponad 50% uczestników operacji), niepracujące, mieszkające w gospodarstwach rolnych położonych na terenach wiejskich województw: kujawsko – pomorskiego, mazowieckiego, podlaskiego oraz świętokrzyskiego, w łącznej liczbie 480 osób (30 osób x 4 szkolenia x 4 województwa), zainteresowane podjęciem inicjatywy, jaką jest prowadzenie przyzagrodowego chowu gęsi oraz przetwórstwo i sprzedaż gęsiny w ramach rolniczego handlu detalicznego.
Dodatkową grupą objętą zasięgiem operacji są odbiorcy kampanii medialnej, do których należą, poza opisaną powyżej grupą docelową, rolnicy oraz ogół społeczeństwa – w tym osoby zainteresowane prowadzeniem przyzagrodowego chowu gęsi, jak również osoby zainteresowane pozyskiwaniem, bezpośrednio od rolników, produktów przetworzonych w ramach RHD, w liczbie 2.730.000 osób, z województw: kujawsko-pomorskiego, mazowieckiego, świętokrzyskiego oraz podlaskiego.
Beneficjenci ostateczni objęci zadaniem to zarówno niepracujące młode kobiety jak i kobiety, które osiągnęły wiek emerytalny, które z powodu braku stałego zajęcia wycofują się 
z aktywnego życia społecznego, co w efekcie przekłada się na ich gorszą sytuację ekonomiczną. Grupa docelowa projektu, składa się z osób, dla których chów przyzagrodowy mógłby być, poza zwiększeniem dochodowości gospodarstw rolnych, formą aktywności umożliwiającą ich integrację społeczną oraz zmniejszenie zagrożenia wykluczenia społecznego.
</t>
  </si>
  <si>
    <t>FUNDACJA HODOWCÓW POLSKIEJ BIAŁEJ GĘSI</t>
  </si>
  <si>
    <t>ul. Wróble 37, 88-153 Wróble</t>
  </si>
  <si>
    <t>I OGÓLNOPOLSKI KONGRES GOSPODARSTW OPIEKUŃCZYCH pn.: Usługi opiekuńcze jako przyszłościowa forma działalności gospodarczej na obszarach wiejskich</t>
  </si>
  <si>
    <t xml:space="preserve">Wymiana wiedzy i doświadczeń pomiędzy podmiotami gospodarczymi (w tym rolnikami prowadzącymi usługi opiekuńcze) i instytucjami  działającymi w zakresie usług opiekuńczych. 
Cele szczegółowe operacji:
1. Przeprowadzenie Ogólnopolskiego Kongresu Gospodarstw Opiekuńczych dla 100 osób, połączonego z wyjazdem studyjnym w celu poprawienia współpracy między już istniejącymi podmiotami - gospodarstwami opiekuńczymi i instytucjami publicznymi świadczącymi opiekę.
2. Przeprowadzenie kampanii informacyjnej (dla 1.173 tys. odbiorców) i wydanie jednej Publikacji pokongresowej (nakład 1000 egz.) w celu zachęcenia właścicieli gospodarstw rolnych, domowników i mieszkańców obszarów wiejskich do podejmowania i rozwijania działalności gospodarczej polegającej na świadczeniu usług opiekuńczych jako alternatywnej do instytucjonalnej, formy opieki nad osobami niesamodzielnymi.
</t>
  </si>
  <si>
    <t>Wyjazd studyjny 
Konferencja/ kongres 
Publikacja/ materiał drukowany 
Audycja/ film/ spot odpowiednio w radiu i telewizji</t>
  </si>
  <si>
    <t xml:space="preserve">liczba wyjazdów studyjnych
liczba uczestników
liczba konferencji
liczba uczestników konferencji
liczba publikacji
nakład publikacji
liczba audycji
liczba spotów 
 </t>
  </si>
  <si>
    <t xml:space="preserve">1
100
1
100
1
1000
4
6
</t>
  </si>
  <si>
    <t>Grupa docelowa to właściciele gospodarstw rolnych, gospodarstw agroturystycznych i siedlisk zlokalizowanych na obszarach wiejskich całego kraju. Do udziału w Kongresie zostaną również zaproszeni przedstawiciele Lokalnych Grup Działania, planujemy, że w Kongresie wezmą udział przedstawiciele wszystkich 16 województw.</t>
  </si>
  <si>
    <t>Minikowo 1, 89-122 Minikowo</t>
  </si>
  <si>
    <t>Publikacja: Kondycja finansowa samorządów lokalnych a rozwój społeczno-gospodarczy obszarów wiejskich. Ujęcie przestrzenne.</t>
  </si>
  <si>
    <t xml:space="preserve">Celem głównym projektowanej operacji jest transfer wiedzy poprzez publikację badań opisujących poziom i strukturę kondycji finansowej gmin poprzez powiązanie go z poziomem rozwoju społeczno-gospodarczego obszarów wiejskich w układzie przestrzennym oraz wypracowanie sposobu pomiaru kondycji finansowej gmin na bazie dotychczasowego dorobku naukowego (krajowego i międzynarodowego) w zakresie analizy finansowej jednostek samorządu lokalnego oraz przy wykorzystaniu baz danych pozostających w zasobach Regionalnych Izb Obrachunkowych oraz Głównego Urzędu Statystycznego. </t>
  </si>
  <si>
    <t xml:space="preserve">Publikacja/ materiał drukowany 
</t>
  </si>
  <si>
    <t xml:space="preserve">liczba publikacji nakład
</t>
  </si>
  <si>
    <t xml:space="preserve">1
300 egz.
</t>
  </si>
  <si>
    <t xml:space="preserve">Grupę docelową operacji stanowią: 
1) Wszystkie gminy wiejskie i miejsko-wiejskie w Polsce, jako podmioty zarządzające finansami na najniższym szczeblu administracji oraz kierujące rozwojem obszarów wiejskich tj. 2174 gmin. 
2) Wszystkie Regionalne Izby Obrachunkowe (RIO) zajmujące się nadzorem finansowym sprawowanym nad gminami – łącznie 16 RIO
3) Wszystkie urzędy marszałkowskie jako podmioty wykonujące zadania własne w zakresie m.in. modernizacji terenów wiejskich.
4) Wszystkie Ośrodki Doradztwa Rolniczego oraz Centralny Ośrodek Doradztwa Rolniczego jako podmioty  którego działalność ukierunkowana jest na m.in. poprawa warunków pracy i życia na polskiej wsi.
5) Publikacja w wersji elektronicznej i książkowej będzie dostępna dla szeroko zakrojonej grupy odbiorców poprzez biblioteki uniwersyteckie i biblioteki PAN (minimum 100 bibliotek) tj. studentów, doktorantów, pracowników naukowych i dydaktycznych zajmujących się tematyką polityki lokalnej, polityki rozwoju, rozwojem społeczno-gospodarczym, finansami publicznymi, analizą finansową oraz kondycją finansową samorządów lokalnych – 2000 osób.
</t>
  </si>
  <si>
    <t>Instytut Rozwoju Wsi i Rolnictwa Polskiej Akademii Nauk</t>
  </si>
  <si>
    <t>„Ekologia! to jest to! – współpraca rolników ekologicznych w skracaniu łańcucha dostaw”</t>
  </si>
  <si>
    <t xml:space="preserve">Celem jest przedstawienie korzyści i możliwości jakie daje uzyskanie statusu rolnictwa ekologicznego w ramach istniejących systemów jakości żywności, opierając to na konkretnym przykładzie wsparcia promocji tych produktów (udział producentów jako wystawców imprezy) oraz umożliwienie producentom bezpośredniego przedstawienie tych korzyści i sposobu w jaki sami pokonali bariery przystąpienia do systemu poprzez rzeczowe wystąpienia na scenie w trakcie imprezy – wejścia promujące i specyfikujące poszczególne produkty regionalne oraz nakreślające drogę do ich utytułowania. </t>
  </si>
  <si>
    <t>Szkolenie/ seminarium/ warsztat/ spotkanie 
Targi/ impreza plenerowa/ wystawa
Stoisko wystawiennicze/ punkt informacyjny na tragach/imprezie plenerowej/ wystawie
Inne (podać jakie) promocja żywności ekologicznej w biurowcach wśród konsumentów</t>
  </si>
  <si>
    <t xml:space="preserve">liczba szkoleń
liczba uczestników
liczba imprez plenerowych
liczba stoisk
liczba wydarzeń
liczba odbiorców
liczba kanałów promocji
</t>
  </si>
  <si>
    <t>1
30
1
1
10
500
5</t>
  </si>
  <si>
    <t xml:space="preserve">Grupa docelowa, do której skierowany jest projekt to: 
- producenci żywności ekologicznej z terenu całego kraju z ważnymi certyfikatami w liczbie 40 wystawców z obszaru co najmniej 5 województw. 
- wystawcy wyrobów spożywczych i regionalnych uczestniczący w Święcie, promujący swoje oferty/wyroby (ok. 30 wystawców w ramach imprezy z produktami spożywczymi, w tym rolnicy/producenci, kwaterodawcy, organizacje pozarządowe, nieformalne grupy producentów, rzemieślnicy, rękodzielnicy )
- uczestnicy „Święta Owoców Miękkich i Produktów Pszczelich” – konsumenci (ok. 2000 osób) 
- Konsumenci z terenu całego kraju w tym pracownicy biurowców w Warszawie (ok. 500 osób)
Opisywanym projektem pragniemy dotrzeć do jak największej liczby uczestników. 
Młodzi rolnicy – są to osoby przejmujące gospodarstwa rolne lub tacy, którzy z własnej pasji zakładają gospodarstwa i poszukują wiedzy z zakresu nowoczesnego rolnictwa. Są to także beneficjenci operacji w ramach PROW 2014-2020 Premia dla młodych rolników, Modernizacja gospodarstw rolnych,  czy restrukturyzacja małych gospodarstw. Są to osoby poszukujące nowych ciekawych pomysłów na własne gospodarstwa. 
 Doradcy Ośrodków Doradztwa Rolniczego ds. rolnictwa - Doradcy rolniczy pracując w terenie bezpośrednio z rolnikami wspierają ich w podejmowaniu ekonomicznych rozwiązań w rozwoju gospodarstwa. Są to osoby, które posiadają dużą wiedzę merytoryczną dlatego też mogą służyć wsparciem w procesie nawiązywania współpracy przez rolników.
 Przedstawiciele LGD kształtują rozwój środowiska lokalnego na obszarach wiejskich, pracują również w środowisku, które nie korzysta ze wsparcia doradztwa rolniczego, a poszukują możliwości powiększenia swojego dochodu. 
Wybór tej grupy docelowej został dokonany w związku z rosnąca popularnością produktów spełniających wymogi rolnictwa ekologicznego.  
Projektem mają być objęci rolnicy – producenci żywności ekologicznej z terenu całego kraju. Przedsięwzięcie zakłada udział 40 producentów. 
</t>
  </si>
  <si>
    <t>33-114 Rzuchowa 1, gmina Pleśna</t>
  </si>
  <si>
    <t>„Zrównoważony rozwój obszarów wiejskich przez żywność wysokiej jakości z naciskiem na produkt lokalny.”</t>
  </si>
  <si>
    <t>Cel Główny: przedstawienie korzyści i możliwości jakie daje zrównoważony rozwój obszarów wiejskich w ramach istniejących systemów jakości żywności, opierając to na konkretnych przykładach wsparcia promocji tych produktów (udział producentów jako wystawców imprezy) oraz umożliwienie producentom bezpośredniego przedstawienia tych korzyści i sposobu w jaki sami pokonali bariery przystąpienia do systemu poprzez rzeczowe wystąpienia na scenie w trakcie imprezy – wejścia promujące i specyfikujące poszczególne produkty regionalne oraz nakreślające drogę do ich utytułowania. Cele szczegółowe operacji: 
- Zintegrowanie środowiska osób działających na rzecz zrównoważonego rozwoju obszarów wiejskich przez zebranie tych osób i przeprowadzenie konferencji w zakresie korzyści wynikających z sieciowania sprzedaży produktów lokalnych rozumianych jako same produkty i usługi z nimi związane  w tym usługi wiązane. 
- integracja środowiska producentów żywności wysokiej jakości tak wokół idei promowania tych produktów wysokiej jakości jak i zrównoważonego rozwoju obszarów wiejskich,
- wykorzystanie produktów wysokiej jakości i rolnictwa rodzinnego do zrównoważonego rozwoju obszarów wiejskich przez nawiązanie współpracy z różnymi podmiotami 
- popularyzowanie zrównoważonego rozwoju obszarów wiejskich przez działania informacyjno-promocyjne w mediach i social media. 
- umożliwienie przedstawienia korzyści płynących z zrównoważonego rozwoju obszarów wiejskich.</t>
  </si>
  <si>
    <t>Szkolenie / seminarium/ warsztat / spotkanie 
Konferencja/ kongres 
Targi/ impreza plenerowa/ wystawa
Stoisko wystawiennicze/ punkt informacyjny na tragach/imprezie plenerowej/ wystawie
Publikacja / materiał drukowany 
Prasa
Audycja / film / spot odpowiednio w radiu i telewizji
Konkurs/olimpiada
Informacje i publikacje w internecie</t>
  </si>
  <si>
    <t>Liczba warsztatów
liczba uczestników
liczba konferencji
liczba uczestników konferencji
liczba imprez plenerowych
liczba stoisk wystawienniczych
liczba tytułów materiałów drukowanych
liczba artykułów w prasie
liczba spotów radiowo-telewizyjnych
liczba konkursów
liczba uczestników
liczba informacji w internecie</t>
  </si>
  <si>
    <t>1
100
1
40
1
25
3
10
34
30
900
1</t>
  </si>
  <si>
    <t>Grupę docelową stanowić będą:
- producenci dziesięciu z aktualnych czterdziestu regionalnych produktów żywnościowych z terenu Polski, 
- wystawcy wyrobów regionalnych uczestniczący w Pogórzańskim Jarmarku Artystów i Rękodzielników, promujący swoje oferty/wyroby (ok. 30 wystawców z produktami spożywczymi,  
- uczestnicy „Święta Produktów Lokalnych” – konsumenci (ok. 1000-1500 osób) Opisywanym projektem pragniemy dotrzeć do jak największej liczby uczestników. 
- Młodzież grupy szkolne odwiedzające Skamieniałe Miasto i Muzeum Przyrodnicze w Ciężkowicach.
- Doradcy Ośrodków Doradztwa Rolniczego ds. rolnictwa 
- Przedstawiciele LGD kształtują rozwój środowiska lokalnego na obszarach wiejskich</t>
  </si>
  <si>
    <t>Gmina Ciężkowice</t>
  </si>
  <si>
    <t>33-190 Ciężkowice
ul. Tysiąclecia 19</t>
  </si>
  <si>
    <t>Turystyka kulinarna szansą na rozwój obszarów wiejskich</t>
  </si>
  <si>
    <t xml:space="preserve">Celem będzie wzrost znaczenia  i upowszechnienie turystyki kulinarnej  jako narzędzia poprawy konkurencyjności na obszarach wiejskich. Cele szczegółowe:
-upowszechnienie aktualnej wiedzy i wymiana doświadczeń na temat funkcjonowania szlaków kulinarnych w Polsce
- upowszechnienie aktualnej wiedzy na temat polskich produktów i artykułów spożywczych wysokiej jakości
- wymiana doświadczeń i wzrost umiejętności praktycznych w zakresie nowych kierunków działalności pozarolniczej
</t>
  </si>
  <si>
    <t>2
50</t>
  </si>
  <si>
    <t xml:space="preserve">Grupą docelową projektu jest 50 osób z całej Polski reprezentujących następujące grupy osób; producentów produktów lokalnych i tradycyjnych, przedstawicieli obiektów gastronomicznych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przedstawiciele ośrodków doradztwa rolniczego oraz organizacji branżowych zrzeszających producentów produktów lokalnych i tradycyjnych.       </t>
  </si>
  <si>
    <t>23-210 Kraśnik, ul. Słowackiego 7</t>
  </si>
  <si>
    <t>Promocja oraz upowszechnianie i podnoszenie poziomu wiedzy na temat pszczelarstwa podczas konferencji branżowej oraz ogólnopolskiego Konkursu Pszczelarz Roku</t>
  </si>
  <si>
    <t xml:space="preserve">Celem operacji będzie podniesienie jakości realizacji PROW poprzez podniesienie poziomu wiedzy i możliwości podejmowania i wprowadzenia innowacji w obszarze pszczelarstwa, przekazywanie informacji o roli pszczoły w środowisku i promowanie najlepszych praktyk pszczelarskich. Celami szczegółowymi operacji będzie:
1. Transfer i upowszechnianie wiedzy na temat roli pszczelarstwa w środowisku poprzez organizację IV ogólnopolskiej konferencji dla pszczelarzy i środowiska branżowego i pozabranżowego – temat operacji 6,
2. Upowszechnianie wiedzy na temat roli pszczelarstwa poprzez rozpowszechnianie materiałów informacyjnych w prasie oraz ukazywanie najlepszych praktyk pszczelarskich – temat 6 i 8 operacji
3. Upowszechnianie i promowanie najlepszych praktyk pszczelarskich mających wpływ na rozwój obszarów wiejskich poprzez organizację ogólnopolskiego konkursu Pszczelarz Roku – edycja IV – temat operacji 8. 
4. Upowszechnianie i promowanie najlepszych praktyk pszczelarskich mających wpływ na rozwój obszarów wiejskich, transfer wiedzy o pszczelarstwie do szerokiej grupy odbiorców poprzez wydanie publikacji pokonferencyjnej i pokonkursowej – temat 6 i 8 operacji. </t>
  </si>
  <si>
    <t>Konferencja/ kongres 
Publikacja/ materiał drukowany 
Prasa 
Konkurs/olimpiada</t>
  </si>
  <si>
    <t>liczba konferencji
liczba uczestników
liczba publikacji
liczba
 tytułów publikacji           liczba artykułów liczba ogłoszeń 
liczba konkursów
liczba uczestników konkursu</t>
  </si>
  <si>
    <t>1
120-180
350 egz. 
1                                 1                                 4
1
30</t>
  </si>
  <si>
    <t xml:space="preserve">Grupa docelowa składa się z ok. 120-180 uczestników konferencji, którymi są pszczelarze (ok. 80 osób), przedstawiciele środowisk naukowych, politycy, przedstawiciele firm i instytucji branżowych i pozabranżowych (ok. 70), którzy zainteresowani są problematyką pszczelarstwa w Polsce. 
Grupa docelowa pszczelarzy, który wezmą udział w konkursie składa się z ok. 30 uczestników. Pszczelarze, którzy wezmą udział w konkursie są jednocześnie uczestnikami konferencji i wchodzą już w skład grupy docelowej konferencji.
</t>
  </si>
  <si>
    <t>Fundacja Edukacji Ekonomicznej i Rozwoju Obszarów Wiejskich</t>
  </si>
  <si>
    <t>86-022 Dobrcz
ul. Kasztanowa 4</t>
  </si>
  <si>
    <t>Zawody branży mięsnej</t>
  </si>
  <si>
    <t>Celem operacji jest aktywizacja mieszkańców wsi, w tym kreowanie miejsc pracy na terenach wiejskich. Celem szczegółowym jest stworzenie serii 6 filmów, w każdym z nich będzie przedstawiony inny zawód: hodowca, ubojnik gospodarczy, pakowacz, kierowca, sprzedawca ze znajomością mięsa, technolog. Filmy będą trwały od 2 do 3 minut. Pojawią się one w internecie na serwisie youtube i za sprawą agencji reklamowej trafią one do założonej z góry przez SRW RP grupy docelowej (62 tysiące obejrzeń- 1100 000 wyświetleń) wszystkich filmów. Dotarcie do osób w większości do 35 roku życia wpłynie na wiedzę i świadomość dot. zawodów branży mięsnej, zapotrzebowania. Filmy wyraźnie będą informowały kto do danego zawodu jest potrzebny, czy o miejsce może ubiegać się osoba niepełnosprawna, starsza, osoba z tzw. mniejszości narodowej, czy osoby głównie młode</t>
  </si>
  <si>
    <t xml:space="preserve">liczba informacji w internecie;     
   liczba stron internetowych, na których została umieszczona informacja;
</t>
  </si>
  <si>
    <t xml:space="preserve">6
2
</t>
  </si>
  <si>
    <t xml:space="preserve">Osoby bezrobotne będące w wieku produkcyjnym do 35 roku życia, osoby niepełnosprawne, mniejszości narodowe i inne osoby wykluczone społecznie
oraz mieszkańcy obszarów wiejskich.
</t>
  </si>
  <si>
    <t>Stowarzyszenie Rzeźników i Wędliniarzy RP</t>
  </si>
  <si>
    <t>00-246 Warszawa, ul. Miodowa 14</t>
  </si>
  <si>
    <t>Dziedzictwo kulturowe wsi polskiej</t>
  </si>
  <si>
    <t>Celem operacji jest zgromadzenie w jednym miejscu osób i instytucji działających na rzecz zachowania dziedzictwa kulturowego wsi polskiej, pogłębienie ich wiedzy na temat dziedzictwa kulturowego poszczególnych regionów Polski, a także zachęcenie do realizacji wspólnych projektów. Realizacja wspólnych projektów będzie miała znaczący wpływ na rozwój obszarów wiejskich poprzez podniesienie jakości życia na wsi i możliwość tworzenia nowych miejsc pracy.</t>
  </si>
  <si>
    <t>Konferencja/kongres
publikacja/materiał drukowany</t>
  </si>
  <si>
    <t>liczba konferencji
liczba uczestników
liczba publikacji liczba tytułów publikacji</t>
  </si>
  <si>
    <t>1
200
500 szt.                       1</t>
  </si>
  <si>
    <t>Mieszkańcy obszarów wiejskich, przedstawiciele jednostek badawczo rozwojowych, uczelni rolniczych, eksperci zajmujący się problematyką dziedzictwa, pracownicy odr, młodzież i nauczyciele szkół rolniczych, placówek i stowarzyszeń oświatowo-rolniczych, przedstawiciele organizacji rolniczych i producentów rolnych, administracji rządowej i samorządowej, mediów i wydawców</t>
  </si>
  <si>
    <t>Centralna Biblioteka Rolnicza</t>
  </si>
  <si>
    <t>00-950 Warszawa, Krakowskie Przedmieście 66</t>
  </si>
  <si>
    <t>Lokalnie, regionalnie i tradycyjnie – wiem co zjem</t>
  </si>
  <si>
    <t xml:space="preserve">Cel główny projektu to podniesienie wiedzy i świadomości wśród uczestników operacji nt. lokalnych, regionalnych, tradycyjnych zasobów i produktów spożywczych oraz zachęcenie ich do wykorzystywania produktów żywnościowych od lokalnych producentów/rolników (krótkie łańcuchy dostaw), a także wykorzystanie tej wiedzy do dalszego jej upowszechniania w środowisku lokalnej społeczności (tworzenie partnerstw) poprzez organizację warsztatów dla młodzieży szkolnej zapoznających ją z lokalnym dziedzictwem kulinarnym, czy promocję lokalnego dziedzictwa kulinarnego podczas dożynek/innych imprez o podobnym charakterze. Dodatkowo celem projektu jest integracja pokoleń i przekazanie młodym ludziom pewnego sposobu na życie (transfer wiedzy) polegającego na produkcji żywności i promocji swojego lokalnego dziedzictwa kulinarnego oraz uświadomienie, że istnieją przypisane do danego regionu produkty, tj. oscypek podhalański, kołacz śląski, itp. </t>
  </si>
  <si>
    <t xml:space="preserve">Szkolenie/ seminarium/ warsztat/ spotkanie 
Stoisko wystawiennicze/ punkt informacyjny na tragach/imprezie plenerowej/ wystawie
- Prasa 
Informacje i publikacje w internecie
Inne (podać jakie) 
Strona www.produkty-tradycyjne.pl
</t>
  </si>
  <si>
    <t>liczba szkoleń/spotkań
liczba uczestników
liczba warsztatów 
liczba uczestników
liczba stoisk wystawienniczych
liczba artykułów
liczba publikacji w internecie 
liczba stron internetowych
liczba odbiorców strony</t>
  </si>
  <si>
    <t>5
58
29
580
29
10
15
3
1000</t>
  </si>
  <si>
    <t>Grupa docelowa operacji - członkinie kół gospodyń wiejskich - nie jest przypadkowa, bowiem zostanie ona zrekrutowana na podstawie konkursu, który będzie polegał na wyłonieniu najbardziej aktywnych i udzielających się liderek lokalnych, które promują tradycyjne i lokalne produkty. W związku z tym, do udziału w operacji zostaną wyłonione najbardziej aktywne i posiadające silną tożsamość kulturową KGW, dzięki temu swoją postawą będą mogły zachęcić innych do aktywnego wykorzystywania produktów lokalnych. Najbardziej aktywne KGW zostaną wyłonione na podstawie kryteriów naboru tj. laureatki konkursów na najlepszy regionalny i lokalny produkt żywnościowy oraz na najlepsze danie i potrawę regionalną i lokalną. Łącznie zostanie zakwalifikowanych 58 osób w średnim wieku ok. 45 lat – po 2 osoby z KGW.</t>
  </si>
  <si>
    <t>Fundacja Europejski Fundusz Rozwoju Wsi Polskiej - Counterpart Fund</t>
  </si>
  <si>
    <t>00-814 Warszawa, ul. Miedziana 3A</t>
  </si>
  <si>
    <t>Promocja materiału hodowlanego o wysokim potencjale genetycznym siedmiu gatunków zwierząt z województw Zachodniej i Południowej Polski na I Regionalnej Wystawie Zwierząt Hodowlanych w Sielinku.</t>
  </si>
  <si>
    <t xml:space="preserve">1. Promocja materiału hodowlanego o wysokim potencjale genetycznym siedmiu gatunków zwierząt reprezentujących hodowców z województw Zachodniej i Południowej Polski względem pożądanego typu użytkowego i eksterieru, czyli harmonijnej budowy ciała, zgodnej z wzorcami rasy i charakteryzujących się wysokim poziomem produkcji (mleka, żywca, wełny, jaj, itd.). Prezentacja i wybór najwartościowszych zwierząt. Uzasadnienie podjętej decyzji oraz ogłoszenie wyników konkursu na zwierzęta wzorcowe  
2. Edukacja hodowców i producentów zwierząt hodowlanych w zakresie prowadzenia pracy hodowlanej ukierunkowanej na efekt uzyskania pożądanych wzorców typu budowy ciała dla poszczególnych gatunków. </t>
  </si>
  <si>
    <t>Targi/ impreza plenerowa/ wystawa
Audycja/ film/ spot odpowiednio w radiu i telewizji</t>
  </si>
  <si>
    <t xml:space="preserve">liczba wystaw
 liczba konkursów liczba wystawców zwierząt
liczba spotów telewizyjnych 
liczba spotów radiowych
</t>
  </si>
  <si>
    <t>1 
1
 130
   40 
 30</t>
  </si>
  <si>
    <t xml:space="preserve">Grupą docelową będą głównie hodowcy, rolnicy indywidualni, pracownicy produkcji zwierzęcej - zootechnicy, główni hodowcy: Gosp.Rolnych KOWR Sp. z o.o. z udziałem SP oraz Spółek i Spółdzielni Rolniczych o profilu  rolniczym  (zajmujące się chowem i hodowlą  jednego z siedmiu gatunków zwierząt) oraz osoby, które są jednocześnie członkami i przedstawicielami branżowych związków i kółek hodowlanych i należące do:
- PFHBiPM,- WZHiPB, - PZHiPBM, ,,POLSUS’’Okręgu Zachodniego, - WZHTCh,- KRDIG w Warszawie, - ZHKW w Gnieźnie, - RZHOiK w Poznaniu, - KZHK, - KCHZ, - KiOR,- WIR, - Przedstawiciele instytucji naukowo-badawczych, - Uczniowie szkół rolniczych i studenci kierunków rolniczych, - specjaliści z ODR, - WCHiRZ w Tulcach,SHiUZ Bydgoszcz,- Przedstawiciele, specjaliści ds. żywienia krajowych producentów mieszanek pasz treściwych.
</t>
  </si>
  <si>
    <t>60-163 Poznań, ul. Sieradzka 29</t>
  </si>
  <si>
    <t>„W stronę rozwoju: wyjazdy studyjne dla polskich producentów sera i wina”</t>
  </si>
  <si>
    <t>Głównym celem operacji będzie poniesienie poziomu wiedzy i wymiana doświadczeń pomiędzy 38 producentami sera i przedstawicielami Uniwersytetu Przyrodniczego we Wrocławiu, a zagranicznymi producentami działającymi w branży serowarskiej, podczas pięciodniowego wyjazdu studyjnego do Tyrolu (Austria) dla serowarów oraz poniesienie poziomu wiedzy i wymiana doświadczeń pomiędzy 28 producentami wina i przedstawicielami Uniwersytetu Przyrodniczego we Wrocławiu, a zagranicznymi producentami działającymi w branży winiarskiej podczas trzydniowego wyjazdu studyjnego na Morawy (Czechy) dla winiarzy.</t>
  </si>
  <si>
    <t>2
70</t>
  </si>
  <si>
    <t xml:space="preserve">Grupę docelową operacji stanowią:
• producenci wina z 4 województw: dolnośląskiego, opolskiego, lubuskiego i małopolskiego; 25 osób,
• producenci sera z 6 województw: dolnośląskiego, mazowieckiego, warmińsko-mazurskiego, łódzkiego, lubuskiego, kujawsko-pomorskiego; 35 osób,
• przedstawiciele Uniwersytetu Przyrodniczego we Wrocławiu – 6 osób (3 osoby zajmujące się branżą winiarską i 3 osoby zajmujące się branżą serowarską, czyli po 3 osoby podczas każdego z wyjazdów studyjnych).
</t>
  </si>
  <si>
    <t>50-375 Wrocław, 
C.K.Norwida 25</t>
  </si>
  <si>
    <t>Rozwój współpracy sieciowej związanej w produkcją bezpiecznej żywności w ramach klastra</t>
  </si>
  <si>
    <t xml:space="preserve">Celem operacji jest upowszechnienie wiedzy w zakresie funkcjonowania sieci kooperacji, w szczególności organizacji o charakterze klastrowym, a następnie identyfikacja możliwości współpracy i aktywizacja producentów żywności w ramach klastra, umożliwiająca podjęcie wspólnych inicjatyw i rozwiązań związanych z:
1) dystrybucją produktów żywnościowych;
2) budową marki produktów żywnościowych w ramach klastra. Realizacja celu głównego operacji nastąpi poprzez realizację trzech celów szczegółowych obejmujących: 
1) przeprowadzenie analizy mającej na celu zidentyfikowanie partnerów klastra z regionów, którzy mogliby podjąć współpracę w ramach klastra, w tym istniejących sieci oraz opracowanie potencjalnych obszarów i modeli współpracy podmiotów funkcjonujących w ramach łańcucha wartości bezpiecznej żywności;
2) upowszechnienie wiedzy w zakresie funkcjonowania inicjatywy klastrowej – charakterystyki klastra, możliwości współdziałania i korzyści (seminaria), w tym networking – stanowiącej odpowiedź na niewystarczający poziom współpracy na terenach wiejskich
3) wypracowanie w sposób partycypacyjny – poprzez warsztaty interaktywne z udziałem członków/ potencjalnych członków klastra – propozycji rozwiązań i wspólnych przedsięwzięć do realizacji w ramach klastra bezpiecznej żywności w obszarach:
a) logistyki i dystrybucji produktów żywnościowych;
b) budowania marki produktów żywnościowych klastra.
</t>
  </si>
  <si>
    <t>Szkolenie/ seminarium/ warsztat/ spotkanie 
Analiza/ ekspertyza/ badanie</t>
  </si>
  <si>
    <t>liczba seminariów
liczba uczestników seminarium
liczba warsztatów
liczba uczestników warsztatów
liczba analiz</t>
  </si>
  <si>
    <t>1
30
3
36
1</t>
  </si>
  <si>
    <t>Podstawową grupą docelową projektu są członkowie klastra Bezpieczna żywność oraz podmioty zrzeszone w Polskiej Izbie Produktu Regionalnego i Lokalnego. Klaster bezpieczna żywność został powołany 31 marca 2014 roku i aktualnie zrzesza 31 członków: producentów żywności, przetwórców, instytucje naukowe oraz organizacje otoczenia biznesu. Polska Izba Produktu Regionalnego i Lokalnego jest organizacją zrzeszającą producentów, liczącą ponad 200 członków. Cechami charakterystycznymi grupy docelowej jest produkowanie żywności lokalnej: produkowanej w sposób nieprzemysłowy, niemasowy, z surowców lokalnych lub przy użyciu lokalnych metod, jak również żywności podlegającej certyfikacji krajowych lub europejskich systemów jakości żywności.</t>
  </si>
  <si>
    <t>Mazowiecki Park Naukowo-Technologiczny – Park Spółdzielczy w Płońsku</t>
  </si>
  <si>
    <t>09-100 Płońsk, ul. Henryka Sienkiewicza 11</t>
  </si>
  <si>
    <t>Upowszechnianie wiedzy w zakresie wykorzystania systemów informacji przestrzennej GIS na potrzeby innowacyjnej praktyki rolniczej.</t>
  </si>
  <si>
    <t>Celem operacji będzie przygotowanie platformy e-learningowej w technologii WWW służącej do upowszechniania wiedzy w zakresie wykorzystania systemów informacji przestrzennej GIS wspieranych analizami wielospektralnymi na podstawie zobrazowań dostępnych z pułapu satelitarnego oraz BSP w obszarze rolnictwa precyzyjnego. Platforma będzie umożliwiała dostęp do materiałów szkoleniowych dotyczących powyżej wskazanych obszarów oraz będzie umożliwiała wykonywanie samodzielnie zadań związanych monitorowaniem stanu upraw na obszarze gospodarstwa rolnego oraz na obszarze gminy lub powiatu. Przedmiotowe materiały edukacyjne zostaną wytworzone przez członków operacji i będą dostępne bez żadnych ograniczeń dla wszystkich podmiotów zainteresowanych ich wykorzystaniem.</t>
  </si>
  <si>
    <t>Szkolenie/ seminarium/ warsztat/ spotkanie 
Konferencja/ kongres 
Prasa
Informacje i publikacje w internecie
Inne: platforma e-learningowa</t>
  </si>
  <si>
    <t xml:space="preserve">
liczba szkoleń
liczba uczestników szkoleń
liczba szkoleń internetowych
liczba uczestników szkoleń internetowych
liczba konferencji
liczba uczestników konferencji
liczba artykułów w prasie
liczba publikacji w internecie
liczba narzędzi
liczba unikalnych użytkowników platformy</t>
  </si>
  <si>
    <t>1
30
1
1
50
1
54
1
1
1
50</t>
  </si>
  <si>
    <t>1) Gospodarstwa rolne powyżej 10 ha gruntów rolnych – 250 tys. gospodarstw rolnych,
2) Producenci nawozów sztucznych oraz ich główni dystrybutorzy – około 400 podmiotów,
3) Producenci nasion oraz ich główni dystrybutorzy – ok. 200 podmiotów,
4) Ośrodki doradztwa rolniczego – doradcy rolni państwowi i prywatni– 5 tys. podmiotów,
5) Producenci maszyn rolniczych oraz ich główni dystrybutorzy – 1000 podmiotów,
6) Producenci urządzeń pomiarowych UAV, odbiorników GPS, czujników, sensorów montowanych w maszynach rolniczych, innych urządzeń diagnostycznych - 100 podmiotów,
7) Stacje chemiczno – badawcze – 30 podmiotów,
8) Szkoły rolnicze – 150,
9) Uczelnie wyższe rolnicze i Instytuty naukowo badawcze – 16 podmiotów,
10) Administracja rządowa i samorządowa – badania ex-post – 4 podmioty.</t>
  </si>
  <si>
    <t>Fundacja Instytut Inicjatyw Partnerskich na rzecz Innowacji</t>
  </si>
  <si>
    <t>ul. Górna 7
10-040 Olsztyn</t>
  </si>
  <si>
    <t>Wielka rola mikroorganizmów w obiegu azotu</t>
  </si>
  <si>
    <t xml:space="preserve">Celem operacji jest przekazanie w 2018 r. wiedzy dotyczącej problemu odpływu azotu ze źródeł rolniczych, obowiązujących przepisów dotyczących tej kwestii oraz możliwych działań minimalizujących wielkość tego odpływu grupie min. 4 000 osób planujących swoje życie zawodowe związać z rolnictwem lub ogrodnictwem lub już prowadzących gospodarstwo rolne. Celem szczegółowym jest:
a) przeprowadzenie cyklu spotkań z młodzieżą uczącą się w technikach rolniczych i ogrodniczych (min. 2 000 osób) w terminie do 31 października 2018 r.
b) udział w 3 imprezach plenerowych typu Dni Pola organizowanych przez Ośrodki Doradztwa Rolniczego (min. 2 000 osób) w terminie do 31 października 2018 r.
</t>
  </si>
  <si>
    <t>Szkolenie/ seminarium/ warsztat/ spotkanie 
Stoisko wystawiennicze/ punkt informacyjny na tragach/imprezie plenerowej/ wystawie</t>
  </si>
  <si>
    <t xml:space="preserve">liczba spotkań; 
liczba uczestników;
liczba punktów informacyjnych;
</t>
  </si>
  <si>
    <t xml:space="preserve">16
2000
3
</t>
  </si>
  <si>
    <t xml:space="preserve">1. Uczniowie techników rolniczych i ogrodniczych – 2 000 osób. Młodzież w wieku 16 – 20 lat najczęściej pochodząca z terenów wiejskich. Osoby uczące się w szkołach o profilu rolniczym/ogrodniczym najczęściej wiążą swoją przyszłość zawodową z tą dziedziną gospodarki. Po skończeniu technikum podejmują pracę we własnym bodź rodzinnym gospodarstwie rolnym, kontynuują naukę na uczelniach wyższych na kierunkach związanych z rolnictwem/ogrodnictwem bądź podejmują pracę w branżach związanych z rolnictwem. 
2. Rolnicy odwiedzający imprezy plenerowe typu DNI POLA organizowane przez Ośrodki Doradztwa Rolniczego – 2 000 osób. Imprezy plenerowe typu Dni Pola organizowane przez Ośrodki Doradztwa Rolniczego adresowane są głównie do mieszkańców wsi, tak więc odwiedzającymi te wydarzenia osobami są w dużej mierze osoby prowadzące gospodarstwa rolne/ogrodnicze. Na tego typu wydarzenia przychodzą osoby zainteresowane rozwiązaniami stosowanymi w rolnictwie umożliwiającymi obniżenie kosztów produkcji bądź zwiększenie plonów.
</t>
  </si>
  <si>
    <t>PPU MORS ELŻBIETA ORŁOW</t>
  </si>
  <si>
    <t>ul. Psurze 8, 99-300 Kutno Gmina Krzyżanów</t>
  </si>
  <si>
    <t>1,2,3,4,5,6</t>
  </si>
  <si>
    <t>Upowszechnienie dobrych praktyk mających wpływ na rozwój obszarów wiejskich - przykłady operacji realizowanych w ramach planu operacyjnego KSOW w latach 2017-2018</t>
  </si>
  <si>
    <t xml:space="preserve">Celem operacji jest upowszechnienie wśród potencjalnych beneficjentów i beneficjentów PROW 2014-2020 przykładów operacji, zrealizowanych w ramach planu operacyjnego KSOW w latach 2017-2018, wspierających rozwój obszarów wiejskich.
Przykłady operacji ujętych w publikacji będą dotyczyć następujących tematów:
- upowszechnienie wiedzy w zakresie innowacyjnych rozwiązań w rolnictwie, produkcji żywności, leśnictwie i na obszarach wiejskich;
- upowszechnienie wiedzy w zakresie tworzenia krótkich łańcuchów dostaw w sektorze rolno-spożywczym;
- upowszechnienie wiedzy w zakresie  optymalizacji wykorzystania przez mieszkańców obszarów wiejskich zasobów środowiska naturalnego;
-wsparcie rozwoju przedsiębiorczości na obszarach wiejskich przez podnoszenie poziomu wiedzy i umiejętności;
- promocja jakości życia na wsi lub promocja wsi jako miejsca do życia i rozwoju zawodowego. </t>
  </si>
  <si>
    <t>2000 szt.</t>
  </si>
  <si>
    <t>Ogół społeczeństwa, a w szczególności beneficjenci i potencjalni beneficjenci PROW 2014-2020, mieszkańcy obszarów wiejskich osoby zainteresowane rozwojem wsi</t>
  </si>
  <si>
    <t>Biuro Pomocy Technicznej</t>
  </si>
  <si>
    <t>Rozwój kompetencji i potencjału rozwojowego Ogólnopolskiej Sieci Zagród Edukacyjnych</t>
  </si>
  <si>
    <t xml:space="preserve">Celem operacji jest aktywizacja mieszkańców wsi na rzecz podejmowania inicjatyw w zakresie rozwoju obszarów wiejskich, w tym kreowania miejsc pracy na terenach wiejskich.
Przykłady operacji ujętych w publikacji będą dotyczyć następujących tematów:
- Wspieranie rozwoju przedsiębiorczości na obszarach wiejskich przez podnoszenie poziomu wiedzy i umiejętności.
- Promocja jakości życia na wsi lub promocja wsi jako miejsca do życia i rozwoju zawodowego.
</t>
  </si>
  <si>
    <t xml:space="preserve">250 osób, w tym:
rolnicy i przedsiębiorcy z branży rolno-spożywczej prowadzący lub przygotowujący się do prowadzenia gospodarstwa edukacyjnego, w szczególności członkowie Ogólnopolskiej Sieci Zagród Edukacyjnych, 
przedstawiciele jednostek doradztwa rolniczego (ODR, CDR);
przedstawiciele ośrodków naukowych, wspierających wielofunkcyjny rozwój obszarów wiejskich;
przedstawiciele administracji rządowej, w szczególności z resortów rolnictwa, polityki społecznej, edukacji i turystyki.
</t>
  </si>
  <si>
    <t>Organizacja jednodniowych spotkań informacyjnych dla jednostek doradztwa rolniczego.</t>
  </si>
  <si>
    <t>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Mają na celu zwiększenie udziału zainteresowanych stron we wdrażaniu inicjatyw na rzecz rozwoju obszarów wiejskich.</t>
  </si>
  <si>
    <t>Szkolenie/ seminarium/ warsztat /spotkanie</t>
  </si>
  <si>
    <t>Bezpośrednio – w szczególności pracownicy instytucji doradztwa rolniczego (150 osób); pośrednio rolnicy oraz ogół społeczeństwa korzystający na usprawnieniach w zakresie transferu wiedzy i innowacji w rolnictwie oraz na obszarach wiejskich.</t>
  </si>
  <si>
    <t>II, IV</t>
  </si>
  <si>
    <t>Zamieszczenie materiałów na temat PROW 2007-2013 oraz PROW 2014-2020 na łamach prasy oraz w internecie</t>
  </si>
  <si>
    <t>Tematyka operacji: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Celem głównym realizacji operacji jest zwiększenie poziomu wiedzy ogólnej i szczegółowej dotyczącej efektów realizacji PROW 2007-2013 m.in. na przykładzie zrealizowanych operacji na obszarze Polski. Operacja ma również na celu promocję zrównoważonego rozwoju obszarów wiejskich m.in. poprzez zapewnienie informacji dotyczących warunków i trybu przyznawania pomocy w ramach PROW 2014-2020. Cele szczegółowe operacji: zwiększenie wiedzy w zakresie innowacyjnych rozwiązań w rolnictwie, produkcji żywności, leśnictwie i na obszarach wiejskich, zwiększenie wiedzy  w zakresie systemów jakości żywności, wspieranie rozwoju przedsiębiorczości na obszarach wiejskich przez podnoszenie poziomu wiedzy i umiejętności, promocja jakości życia na wsi lub promocja wsi jako miejsca do życia i rozwoju zawodowego, wzrost liczby osób, zarówno ogółu społeczeństwa jak i potencjalnych beneficjentów, poinformowanych o polityce rozwoju obszarów wiejskich i o możliwościach finansowania.</t>
  </si>
  <si>
    <t>publikacja/materiał (wersja drukowana i/lub elektroniczna)
prasa</t>
  </si>
  <si>
    <t>liczba materiałów</t>
  </si>
  <si>
    <t>Ogół społeczeństwa, potencjalni beneficjenci, beneficjenci, instytucje zaangażowane bezpośrednio we wdrażanie PROW 2014-2020, instytucje zaangażowane pośrednio we wdrażanie PROW 2014-2020 oraz osoby zainteresowane tematyką rolnictwa i obszarów wiejskich. Liczebność grupy - 200.000 (ilość uśredniona- średni nakład x 5 wydań) oraz liczebność grupy docelowej 2 000 tys. odsłon (ilość uśredniona - średnia ilość odsłon x 5 emisji)</t>
  </si>
  <si>
    <t>Kampania informacyjno - edukacyjna dotycząca PROW 2014-2020 w telewizji i internecie</t>
  </si>
  <si>
    <t>Celem operacji jest informacja, edukacja i promocja skierowana do społeczeństwa zainteresowanego tematyką rolnictwa i obszarów wiejskich oraz rolników w zakresie dobrych praktyk mających wpływ na rozwój i zmiany dokonujące się na obszarach wiejskich.</t>
  </si>
  <si>
    <t>Spot</t>
  </si>
  <si>
    <t>1 kampania</t>
  </si>
  <si>
    <t xml:space="preserve">Rolnicy i osoby zainteresowane tematyką rolnictwa i obszarów wiejskich.
</t>
  </si>
  <si>
    <t>Działania leśne PROW - rekomendacje na przyszłość - seminarium leśne z wyjazdem studyjnym</t>
  </si>
  <si>
    <t xml:space="preserve">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kontaktów, informacji itp. pomiędzy przedstawicielami instytucji biorących udział w seminarium).
4) Wspieranie efektywnego gospodarowania zasobami i przechodzenia na gospodarkę niskoemisyjną i odporną na zmianę klimatu w sektorach rolnym, spożywczym i leśnym.
5) Podniesienie jakości realizacji PROW. Dzięki obecności na seminarium przedstawicieli instytucji  zaangażowanych we wdrażanie działań leśnych PROW, możliwe będzie podjęcie szerokiej dyskusji mającej na celu omówienie procesu wdrażania i dotychczasowej realizacji działań leśnych PROW. W efekcie możliwe będzie wypracowanie rozwiązań usprawniających realizację tych działań w kolejnych latach, przez co podniesiona zostanie jakość wdrażania działania.
6) Realizacja zadań wynikających z Programu Rozwoju Obszarów Wiejskich na lata 2014-2020, w których zawarty jest obowiązek informowania i promowania działań obszarowych wdrażanych w ramach PROW 2014-2020.
</t>
  </si>
  <si>
    <t>Szkolenie/ seminarium/ warsztat /spotkanie
wyjazd studyjny</t>
  </si>
  <si>
    <t>seminarium z wyjazdem studyjnym/uczestnicy</t>
  </si>
  <si>
    <t>Osoby reprezentujące podmioty w różny sposób zaangażowane w realizację działań leśnych PROW (np. pracownicy ARiMR, pracownicy Lasów Państwowych, pracownicy Ministerstwa Środowiska)</t>
  </si>
  <si>
    <t>Departament Płatności Bezpośrednich</t>
  </si>
  <si>
    <t>I,III</t>
  </si>
  <si>
    <t>Tradycja i nowoczesność – o dziedzictwie kulinarnym i systemach jakości żywności. Jak budować świadomość konsumentów?</t>
  </si>
  <si>
    <t>Tematem operacji jest przekazanie informacji w zakresie systemów jakości żywności oraz prezentacja wybranych produktów certyfikowanych w ramach tych systemów, a także promocja dziedzictwa kulinarnego regionów poprzez organizację warsztatów kulinarnych  oraz dyskusja na temat bogactwa polskich tradycji kulinarnych.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operacji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(podczas spotkania odbędzie się m.in. prezentacja istniejących w Polsce systemów jakości żywności oraz instrumentów PROW 2014-2020 - form wsparcia dla nowych uczestników systemów jakości). Większy popyt na ten rodzaj produkcji może pozytywnie wpłynąć na aktywizację mieszkańców terenów wiejskich oraz na wzrost zatrudnienia na tych terenach.</t>
  </si>
  <si>
    <t xml:space="preserve">Szkolenie/ seminarium/ warsztat /spotkanie
</t>
  </si>
  <si>
    <t>spotkanie z warsztatami/
uczestnicy</t>
  </si>
  <si>
    <t>1/60</t>
  </si>
  <si>
    <t>Przedstawiciele mediów zajmujący się tematyką ekonomiczno-gospodarczą, rolną, żywnościową i pokrewnymi. Wybrani blogerzy i vlogerzy, prowadzący blogi i vlogi o dużym zasięgu. Przedstawiciele IZ, podmiotów integrujących uczestników systemów jakości żywności. Przedstawicielki kół gospodyń wiejskich. Łącznie około 50 zaproszonych gości oraz około 10 osób ze strony organizatora, do obsługi spotkania.
Docelowo - ogół społeczeństwa - konsumenci, beneficjenci i potencjalni beneficjenci PROW 2014-2020.</t>
  </si>
  <si>
    <t>Konkurs "Wieś na weekend'2018"</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</si>
  <si>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</si>
  <si>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</si>
  <si>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</si>
  <si>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</si>
  <si>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</si>
  <si>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 xml:space="preserve">Wizyta studyjna w kraju UE dla przedstawicieli lokalnych grup działania z kujawsko-pomorskiego </t>
  </si>
  <si>
    <t>aktywizacja mieszkańców wsi na rzecz podejmowania inicjatyw w zakresie rozwoju obszarów wiejskich, wdrażanie lokalnych strategii rozwoju</t>
  </si>
  <si>
    <t>członkowie lokalnych grup działania oraz przedstawiciele
instytucji i organizacji zaangażowanych w rozwój obszarów wiejskich</t>
  </si>
  <si>
    <t>Szkolenie dla pracowników biur lgd</t>
  </si>
  <si>
    <t>podniesienie kompetencji pracowników biur odpowiedzialnych za przeprowadzenie procedur związanych z wdrażaniem lokalnych strategii rozwoju</t>
  </si>
  <si>
    <t>pracownicy biur lokalnych grup działania</t>
  </si>
  <si>
    <t>Wymiana doświadczeń z przedstawicielami instytucji i organizacji w UE nt. współpracy w sektorze rolnym</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</si>
  <si>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</si>
  <si>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</si>
  <si>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</si>
  <si>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Wizyta studyjna w regionie, który jest członkiem Europejskiej Sieci Dziedzictwa Kulinarnego - wymiana doświadczeń </t>
  </si>
  <si>
    <t xml:space="preserve">W celu poznania dokonań innych regonów w zakresie wykreowania jednolitej marki regionalnej, w 2018 r. planuje się zorganizowanie wizyty studyjnej do regionu członkowskiego ESDK - Województwa Dolnośląskiego.  Celem wizyty będzie zapoznanie się z doświadczeniami innych regionów w skonsolidowanej promocji członków sieci ESDK, której efektem ma być wzrost konkurencyjności i atrakcyjności gospodarczej regionu. </t>
  </si>
  <si>
    <t>członkowie Stowarzyszenia Dziedzictwa Kulinarnego Kujawy i Pomorze</t>
  </si>
  <si>
    <t xml:space="preserve">Prezentacja potencjału produktów regionalnych Kujaw i Pomorza na targach rolno-spożywczych </t>
  </si>
  <si>
    <t>promocja sektora rolnego regionu oraz prezentacja producentów żywności wysokiej jakości, nawiązanie kontaktów handlowych przez wystawców</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</si>
  <si>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</si>
  <si>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</si>
  <si>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</si>
  <si>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</si>
  <si>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</si>
  <si>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</si>
  <si>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Organizacja dwudniowego seminarium "Rozwój Lokalny Kierowany przez Społeczność w województwie kujawsko-pomorskim -pierwsze doświadczenia"</t>
  </si>
  <si>
    <t>wzmocnienie pozycji lokalnych grup działania w regionie kujawsko-pomorskim oraz zwiększenie ich potencjału w celu realizacji wspólnych inicjatyw i aktywizacji lokalnych społeczności</t>
  </si>
  <si>
    <t>członkowie lokalnych grup działania i przedstawiciele instytucji nadzorujących proces wdrażania lokalnych strategii rozwoju</t>
  </si>
  <si>
    <t>Stowarzyszenie LGD Pojezierze Brodnickie</t>
  </si>
  <si>
    <t>Karbowo, ul. Wczasowa 46, 87-300 Brodnica</t>
  </si>
  <si>
    <t>Wzmocnienie kompetencji i współpracy podmiotów z obszaru LGD "Gminy Powiatu Świeckiego" związanych z rozwojem turystyki na obszarach wiejskich Kociewia</t>
  </si>
  <si>
    <t xml:space="preserve">wzmocnienie sieci kontaktów i współpracy podmiotów z obszaru LGD "Gminy Powiatu Świeckiego" związanych z rozwojem turystyki na obszarach wiejskich Kociewia </t>
  </si>
  <si>
    <t xml:space="preserve">przedstawiciele podmiotów branży turystycznej </t>
  </si>
  <si>
    <t xml:space="preserve">LGD Gminy Powiatu Świeckiego </t>
  </si>
  <si>
    <t>Chmielniki 2b, 86-100 Świecie</t>
  </si>
  <si>
    <t xml:space="preserve">Inkubator kuchenny jako innowacyjne miejsce małego przetwórstwa na wsi </t>
  </si>
  <si>
    <t>zapoznanie uczestników ze sposobem organizacji i działania inkubatora kuchennego w aspekcie bezpieczeństwa zywności, prawnym i organizacjnym</t>
  </si>
  <si>
    <t>rolnicy i przetwórcy żywności producenci trzody chlewnej, sadownicy, przedstawicielki kół gospodyń wiejskich</t>
  </si>
  <si>
    <t>Gmina Aleksandrów Kujawski</t>
  </si>
  <si>
    <t>Słowackiego 12, 87-700 Aleksandrów Kujawski</t>
  </si>
  <si>
    <t>Ekologiczna żywność i kosmetyki</t>
  </si>
  <si>
    <t>zmiana kierunku konkurowania producentów żywności ekologicznej, poprawa jakości produkcji i promowanie ich certyfikacji, poszerzenie wiedzy uczestników nt. aktualnych trendów rynkowych, zapoznanie się z międzynarodowym rynkiem kosmetyki naturalnej</t>
  </si>
  <si>
    <t>członkowie Stowarzyszenia, rolnicy i przetwórcy żywności ekologicznej, doradcy i przedstawiciele instytucji i organizacji wspierających rozwój ww. produkcji, właściciele gospodrstw agroturystycznych</t>
  </si>
  <si>
    <t>Kujawsko-Pomorskie Stowarzyszenie Producentów Ekologicznych EKOŁAN</t>
  </si>
  <si>
    <t>Pokrzydowo 139, 87-312 Zbiczno</t>
  </si>
  <si>
    <t>Pszczoła ważnym ogniwem ekosystemu</t>
  </si>
  <si>
    <t>podniesienie wiedzy uczestników przedsięwzięć nt.  związku pomiędzy rozwojem pszczelarstwa, ochroną rodzin pszczelich, zwiększeniem różnorodności upraw, ich plonowaniem, a zrównoważonym rozwojem obszarów wiejskich</t>
  </si>
  <si>
    <t>220-260</t>
  </si>
  <si>
    <t>właściciele pasiek, regionalni producenci sprzętu, rolnicy, sdownicy, zielarze, plantatorzy, działkowicze, mieszkańcy regionu</t>
  </si>
  <si>
    <t>Regionalny Związek Pszczelarzy w Toruniu</t>
  </si>
  <si>
    <t>Środkowa 11, 87-100 Toruń</t>
  </si>
  <si>
    <t>700-800</t>
  </si>
  <si>
    <t>Jak skutecznie chronić rodziny pszczele przed chorobami i zatruciem pestycydami</t>
  </si>
  <si>
    <t>zaangażowanie naukowców, pszczelarzy, rolników i właścicieli ogrodów i ogródków w podejmowaniu inicjatyw na rzecz ochrony rodzin pszczelich, poszerzenie ich wiedzy nt. właściwego stosowania środków ochrony roślin</t>
  </si>
  <si>
    <t>pszczelarze, rolnicy, właściciele ogrodów i ogródków, uczestnicy imprezy plenerowej: dzieci, młodzież</t>
  </si>
  <si>
    <t xml:space="preserve">II-IV </t>
  </si>
  <si>
    <t>89-122 Minikowo</t>
  </si>
  <si>
    <t>Wyjazd studyjny "Od pola do stołu" - promocja dobrych praktyk w przetwórstwie i rolnictwie ekologicznym</t>
  </si>
  <si>
    <t>usprawnienie  systemu produkcji żywności ekologicznej poprzez wymianę wiedzy i doświadczeń pomiędzy podmiotami; zatrzymanie spadkowej tendencji ilości gospodarstw produkujących metodami ekologicznymi w regionie</t>
  </si>
  <si>
    <t>rolnicy i przetwórcy żywności ekologicznej, doradcy i przedstawiciele instytucji i organizacji wspierających rozwój ww. produkcji, media</t>
  </si>
  <si>
    <t>Wymiana wiedzy i doświadczeń z zakresu uprawy roślin i mechanizacji rolnictwa pomiędzy polskimi a niemieckimi producentami rolnymi - wyjazd studyjny</t>
  </si>
  <si>
    <t>ułatwianie wymiany wiedzy pomiędzy uczestnikami wizyta a niemieckimi farmerami, wizytacja imprezy targowej "Dni Pola" w Niemczech, które odbywa się pod hasłem "Produkcja rolnicza 2030"</t>
  </si>
  <si>
    <t>rolnicy, doradcy rolni, nauczyciele</t>
  </si>
  <si>
    <t>"Bo w grupie siła"</t>
  </si>
  <si>
    <t>rozpowszechnienie informacji nt. istoty tworzenia i funkcjonowania grup producentów rolnych oraz korzyści płynących ze wspólnego działania i funkcjonowania grup producentów rolnych</t>
  </si>
  <si>
    <t>440-484</t>
  </si>
  <si>
    <t>rolnicy z  Regionu Kujaw i Pomorza</t>
  </si>
  <si>
    <t>Kujawsko-Pomorska Izba Rolnicza z siedzibą w Przysieku</t>
  </si>
  <si>
    <t>Przysiek, 
87-134 Zławieś Wielka</t>
  </si>
  <si>
    <t>Promocja regionu Kujaw i Pomorza oraz producentów wysokiej jakości żywności tradycyjnej i regionalnej zrzeszonych w Klastrze Spółdzielczym, Spiżarni Kujawsko-Pomorskiej na targach ogólnopolskich.</t>
  </si>
  <si>
    <t>promocja żywności wysokiej jakości oraz poprawa rozpoznawalności marki Spiżarni Kujawsko-Pomorskiej poprzez organizację stoisk na ogólnopolskich targach żywności</t>
  </si>
  <si>
    <t>stoiska wystawiennicze na targach</t>
  </si>
  <si>
    <t>firmy zrzeszone w Klastrze Spółdzielczym  Spiżarnia Kujawsko-Pomorska, sieci handlowe, sklepy, kucharze</t>
  </si>
  <si>
    <t>Spiżarnia Kujawsko-Pomorska, Klaster Spółdzielczy</t>
  </si>
  <si>
    <t>Kujawsko-Pomorska Akademia Liderów</t>
  </si>
  <si>
    <t>Celem projektu jest zwiększenie zaangażowanie społecznego liderów - mieszkańców województwa kujawsko-pomorskiego na rzecz przeciwdziałania wykluczeniu społecznemu z wykorzystaniem lokalnego potencjału</t>
  </si>
  <si>
    <t>mieszkańcy obszaró wiejskich Regionu Kujaw i Pomorza</t>
  </si>
  <si>
    <t>Stowarzyszenie Towarzystwo Rozwoju Gminy Płużnica</t>
  </si>
  <si>
    <t xml:space="preserve">87-214 Płużnica 37a,  </t>
  </si>
  <si>
    <t>Konkurs "Wieś na weekend'2019"</t>
  </si>
  <si>
    <t>"Komercjalizacja jako proces czy incydent w działalności lgd-ów"</t>
  </si>
  <si>
    <t>szkolenie dla pracowników biur i członków lgd-ów w celu podniesienie kompetencji pracowników odpowiedzialnych za przeprowadzenie procedur związanych z wdrażaniem lokalnych strategii rozwoju  oraz wszczęcia dyskusji nad dalszym funkcjonowaia stowarzyszeń w sytuacji niedoboru środków z UE</t>
  </si>
  <si>
    <t>pracownicy biur lokalnych grup działania i ich członkowie</t>
  </si>
  <si>
    <t xml:space="preserve">Wizyta studyjna do kraju UE nt. podniesienia konkurencyjności gospodarstw agroturystycznych i oferty turystyki wiejskiej </t>
  </si>
  <si>
    <t>podniesienie wiedzy nt. podstaw prawnych i zasad działania agroturystyki w krajach UE;  praktyk marketingowych stosowanych w celu promocji turystyki wiejskiej, źródeł wsparcia rozwoju agroturystyki; zasad sprzedayż świeżych produktów, praktyczne przykłady prowadzenia działalności na obszarach chronionych.</t>
  </si>
  <si>
    <t>zagraiczna wizyta studyjna</t>
  </si>
  <si>
    <t>uczestnicy konkursu Agro-Wczasy'2019, przedstawiciele organizacji i instytucji wspierających rozwój agroturystyki w regionie</t>
  </si>
  <si>
    <t>Technologie naturalne: Biologizacja rolnictwa</t>
  </si>
  <si>
    <t>popularyzacja działań i inicjatyw na rzecz zrównoważonego rozwoju oraz upowszechnianie innowacyjnych rozwiązań chroniących bioróżnorodność i środowisko naturalne</t>
  </si>
  <si>
    <t>przedstawiciele związków rolników, organizacji rolniczych, izb branżowych, rolnicy, przestawiciele szkół rolniczych, członkowie sieci Dziedzictwo Kulinarne Kujawy i Pomorze</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</si>
  <si>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</si>
  <si>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2019 r. planuje się zorganizowanie wizyty studyjnej do zagranicznego regionu członkowskiego ESDK .  Celem wizyty będzie zapoznanie się z doświadczeniami innych regionów w skonsolidowanej promocji członków sieci ESDK, której efektem ma być wzrost konkurencyjności i atrakcyjności gospodarczej regionu. </t>
  </si>
  <si>
    <t>Prezentacja potencjału produktów regionalnych Kujaw i Pomorza na targach rolno-spożywczych Polagra'2019</t>
  </si>
  <si>
    <t>Efekty wdrażania  "Rozwoju Lokalnego Kierowanego przez Społeczność" w Województwie Kujawsko-Pomorskim - organizacja dwudniowego seminarium</t>
  </si>
  <si>
    <t>członkowie lokalnych grup działania i przedstawiciele organów LGD, pracownicy biur</t>
  </si>
  <si>
    <t>Stowarzyszenie "Partnerstwo Dla Ziemi Kujawskiej" w Odolionie</t>
  </si>
  <si>
    <t>Odolion, ul. Piaskowa 4, 87-700 Aleksandrów Kuj.</t>
  </si>
  <si>
    <t>Program azotanowy, nowe wyzwania dla rolników z województwa Kujawsko-Pomorskiego dotyczące ochrony wód - wyjazd studyjny do Holandii</t>
  </si>
  <si>
    <t xml:space="preserve">podniesienie świadomości i kształtowanie właściwych postaw w zakresie ograniczenia zanieczyszczenia wód azotem,podniesienie wiedzy nt. najnowszych rozwiązań ograniczających negatywne oddziaływanie na środowisko </t>
  </si>
  <si>
    <t>rolnicy, doradcy rolniczy, przedstawiciele instytucji i organizacji wspierającej rozwój rolnictwa</t>
  </si>
  <si>
    <t>Produkty ekologiczne - uprawa, przetwarzanie, poszukiwanie rynków zbytu</t>
  </si>
  <si>
    <t>Nowoczesna gospodarka pasieczna - sposobem na poprawę ekosystemu</t>
  </si>
  <si>
    <t>Razem dla rozwoju pszczelego roju</t>
  </si>
  <si>
    <t>zaangażowanie naukowców, pszczelarzy, rolników i właścicieli ogrodów i ogródków w podejmowaniu inicjatyw na rzecz ochrony rodzin pszczelich, poszerzenie ich wiedzy nt. właściwego stosowania środków ochrony roślin, uświadomienie mieszkańców regionu o roli pszczołowatych w uprawach, zastosowania produktów pszczelich w medycynie naturalnej</t>
  </si>
  <si>
    <t xml:space="preserve">pszczelarze, rolnicy, właściciele ogrodów i ogródków, uczestnicy imprezy plenerowej </t>
  </si>
  <si>
    <t>rekord Polski</t>
  </si>
  <si>
    <t>VII Kujawsko-Pomorskie Forum Turystyki Wiejskiej - "Wieś dla Wsi"</t>
  </si>
  <si>
    <t>zwiększenie wiedzy uczestników w zakresie budowania atrakcyjnej oferty turystycznej obszarów wiejskich regionu, prezentacja dobrych praktyk działalności turystycznej na wsi, upowszechnienie wiedzy nt. działalności edukacyjnej w gospodarstwach rolnych</t>
  </si>
  <si>
    <t>wyjazd strudyjny</t>
  </si>
  <si>
    <t>właściciele gospodarstw agroturystycznych, obiektów turystyki wiejskiej, kadra nauczycielska, przedstawiciele instytucji i organizacji wspierających rozwój turystyki wiejskiej</t>
  </si>
  <si>
    <t>"Innowacyjna energetyka - rolnictwo energetyczne"</t>
  </si>
  <si>
    <t xml:space="preserve">podniesienie wiedzy rolników i przedstawicieli samorządów gmin nt. tworzeia i inwestowania we wspólne biogazownie oraz podniesienie wiedzy nt. korzyści z produkcji zielonej energii </t>
  </si>
  <si>
    <t>rolnicy producenci substratów do biogazowni, przedstawiciele samorządów lokalnych</t>
  </si>
  <si>
    <t>Przysiek, 87-134 Zławieś Wielka</t>
  </si>
  <si>
    <t>"Grupa w harmonii z naturą"</t>
  </si>
  <si>
    <t>podniesienie wiedzy nt. istoty tworzenia i funkcjonowania grup producentów rolnuch oraz korzyści ze wspólnego działania i funkcjonowania na rynku</t>
  </si>
  <si>
    <t>rolnicy ze wszystkich powiatów regionu</t>
  </si>
  <si>
    <t>Promocja producentów zrzeszonych w Spiżarni Kujawsko-Pomorskiej, Klaster Spółdzielczy na targach ogólnopolskich</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</si>
  <si>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</si>
  <si>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</si>
  <si>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Urząd Marszałkowski Województwa Małopolskiego</t>
  </si>
  <si>
    <t>31-156 Kraków, ul. Basztowa 23</t>
  </si>
  <si>
    <t>Wyjazd studyjny dla LGD</t>
  </si>
  <si>
    <t>Organizacja wyjazdu studyjnego dla przedstawicieli Lokalnych Grup Działania (LGD) podyktowana jest koniecznością wymiany doświadczeń i podzieleniem się dobrymi praktykami z przedstawicielami LGD z innych krajów UE, w tym przypadku Portugalii.</t>
  </si>
  <si>
    <t>Gospodarstwa rodzinne wobec wyzwań zrównoważonego rozwoju</t>
  </si>
  <si>
    <t>Celem projektu (organizacja konferencji połączonej z organizacją 2 wyjazdów studyjnych) jest promocja wsi jako miejsca do życia i rozwoju zawodowego dla przyszłych pokoleń, próba pokazania innowacyjnej wartości polskiej wsi oraz zwiększenie rentownosci gospodarstw, w tym dywersyfikacja ich dochodów.</t>
  </si>
  <si>
    <t>reprezentanci jednostek i instytucji zajmujących się rozwojem obszarów wiejskich (m.in. CDR, ARiMR, MIR, KOWR), uczelni wyższych, reprezentanci doradztwa rolniczego, jst, lgd, rolnicy</t>
  </si>
  <si>
    <t>Centrum Doradztwa Rolniczego w Brwinowie Oddział w Krakowie</t>
  </si>
  <si>
    <t>31-063 Kraków
ul. Meiselsa 1</t>
  </si>
  <si>
    <t>220</t>
  </si>
  <si>
    <t>liczba egz. broszury</t>
  </si>
  <si>
    <t>Wykorzystanie lokalnych zasobów naturalnych oraz tradycji w funkcjonowaniu gospodarstw rolnych krajów Europy Wschodniej</t>
  </si>
  <si>
    <t>Promocja obszarów wiejskich jako miejsca do zamieszkania, poprzez wykorzystanie środowiska naturalnego i  tradycji regionalnych do zwięjszenia dochodów gospodarstw rolnych i ich dywersyfikacji.</t>
  </si>
  <si>
    <t>przedstawiciele doradztwa rolniczego, jednostej naukowych, rolniczych związków zawodowych, NGO, rolników indywidualnych</t>
  </si>
  <si>
    <t>Kuźnia Start-up'ów</t>
  </si>
  <si>
    <t>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 w partnerstwie z innymi podmiotami i przy pomocy m.in. nowoczesnych narzędzi ICT.</t>
  </si>
  <si>
    <t>uczniowie i nauczyciele z 7 szkół ponadgimnazjalnych i jednostki edukacyjnej o profilu zawodowym powiatu tarnowskiego</t>
  </si>
  <si>
    <t>Powiat Tarnowski</t>
  </si>
  <si>
    <t>33-100 Tarnów
ul. Narutowicza 48</t>
  </si>
  <si>
    <t>liczba reportaży video</t>
  </si>
  <si>
    <t>liczba odbiorców reportazu</t>
  </si>
  <si>
    <t>Wykorzystanie zasobów lokalnych szansą na rozwój Małopolski Zachodniej</t>
  </si>
  <si>
    <t>Celem operacji jest zwiększenie udziału mieszkańców Małopolski Zachodniej w rozwój obszarów wiejskich poprzez budowanie i wdrażanie marki lokalnej, rozwoju ekomuzeów, promocji produktów lokalnych, wspieranie przetwórstwa lokalnego.</t>
  </si>
  <si>
    <t>cykl wyjazdów studyjnych i konferencji</t>
  </si>
  <si>
    <t>mieszkańcy Małopolski Zachodniej - obszaru partnerów projektu</t>
  </si>
  <si>
    <t>Stowarzyszenie Lokalna Grupa Działania "Dolina Soły"</t>
  </si>
  <si>
    <t>32-600 Rajsko
ul. Edukacyjna 9</t>
  </si>
  <si>
    <t>liczba egzemplarzy ulotki</t>
  </si>
  <si>
    <t>Promocja i rozwój klastra energii ZPT poprzez stworzenie modelu energetyki rozproszonej</t>
  </si>
  <si>
    <t>Rozpropagowanie idei efektywnego i oszczędnego zarządzania i wykorzystania energii na terenach wiejskich, wskazanie korzyści z szerszego wykorzystania odnawialnych źródeł energii.</t>
  </si>
  <si>
    <t>wyjazd studyjny, spotkania, konferencja, ekspertyza</t>
  </si>
  <si>
    <t>mieszkańcy powiatu tarnowskiego</t>
  </si>
  <si>
    <t>Zielony Pierścień Tarnowa</t>
  </si>
  <si>
    <t>33-156 Skrzyszów
Skrzyszów 335A</t>
  </si>
  <si>
    <t>liczba spotkań informacyjnych</t>
  </si>
  <si>
    <t>liczba egz. ulotek</t>
  </si>
  <si>
    <t>liczba egz. broszu</t>
  </si>
  <si>
    <t>liczba emisji spotu promocyjnych</t>
  </si>
  <si>
    <t>Gospodarstwo opiekuńcze w rozwoju obszarów wiejskich - wyjazd studyjny</t>
  </si>
  <si>
    <t>Promocja idei gospodarstwa opiekuńczego na obszarach wiejskich poprzez zdobycie, utrwalenie i upowszechnianie wiedzy na temat wzorcowych przykładów gospodarstw opiekuńczych na przykładzie Hgolandii i Niemiec.</t>
  </si>
  <si>
    <t>przedstawiciele doradztwa rolniczego, wyższych uczeni, LGD, jst (jednostki zajmujace się opieka społeczną), mieszkańców obszarów wiejskich</t>
  </si>
  <si>
    <t>Konkurs "Produkt Lokalny Podbabiogórza"</t>
  </si>
  <si>
    <t>Włączanie społeczności lokalnej w poprawę jakości życia i stanu dziedzictwa kulturowego Podbabiogórza</t>
  </si>
  <si>
    <t>osoby w różnym wieku (młodzież i osoby dorosłe) amatorzy i profesjonaliści, zainteresowani udziałem w konkursie</t>
  </si>
  <si>
    <t>Stowarzyszenie Lokalna Grupa Działania "Podbabiogórze"</t>
  </si>
  <si>
    <t>34-200 Sucha Beskidzka
ul. Mickiewicza 19</t>
  </si>
  <si>
    <t>Po naukę i doświadczenia w zakresie produkcji wina do Mołdawii</t>
  </si>
  <si>
    <t>Umożliwienie grupie 30 osób zapozniania się z doświadczeniem winiarzy z Mołdawii, jako miejsca, w którym od wielu wieków kultywuje się tradycje winiarstwa prowadzonego w zbliżonych do naszego regionu warunkach klimatyczno-glebowych.</t>
  </si>
  <si>
    <t>posiadacze winnic oraz osoby zainteresowane założeniem nowych winnic na terenie Województwa Małopolskiego</t>
  </si>
  <si>
    <t>Małopolska Izba Rolnicza</t>
  </si>
  <si>
    <t>31-964 Kraków, 
oś. Krakowiaków 45A/15</t>
  </si>
  <si>
    <t xml:space="preserve">Żywność od rolnika na lokalnym rynku-francuskie doświadczenie dla doskonalenia polskiej rzeczywistości </t>
  </si>
  <si>
    <t>Zapoznanie się z obowiązującymi we Francji przepisami i zasadami warunkującymi przetwórstwo i sprzedaz bezposrednią i lobbowanie na rzecz umożliwienia rolnikom sprzedaży wyprodukowanej przez nich żywności w ułatwiony sposób (model francuski).</t>
  </si>
  <si>
    <t>małopolscy rolnicy, zajmujący się drobnym przetwórstwem i sprzedażą bezpośrednia, doradcy rolni, małopolscy parlamentarzyści</t>
  </si>
  <si>
    <t>Dobre praktyki w uprawie winorośli i produkcji wina</t>
  </si>
  <si>
    <t>Celem wyjazdu studujnego jest zapoznanie się z dobrymi praktykami technik winifikacji stosowanych w winnicach ziemi lubuskiej.</t>
  </si>
  <si>
    <t>osoby posiadające winnice na terenie Woj.. Małopolskiego, członkowie stowarzyszeń winiarskich, doradcy rolni, rolnicy indywidualni zainteresowani założeniem winnicy</t>
  </si>
  <si>
    <t>Europejskie przykłady porozumień rolników w zakresie sprzedaży bezpośredniej</t>
  </si>
  <si>
    <t>Wsparcie w zakresie rozwoju działalnosci wytwórczej gospodarstw rolnych i organizacji łańcucha dostaw produktów żywnościowych poprzez prezentację dobrych praktyk w Czechach, Bawarii, Austrii i Włoszech.</t>
  </si>
  <si>
    <t>przedstawiciele doradztwa rolniczego, jednostek naukowych zajmujących się rozwojem obszarów wiejskich, rolniczych zwiazków zawodowych, NGO, rolników indywidualnych, jst</t>
  </si>
  <si>
    <t xml:space="preserve">Wyjazd studyjny dla partnerów KSOW </t>
  </si>
  <si>
    <t>Organizacja wyjazdu studyjnego dla przedstawicieli partnerów KSOW mająca na celu wymiane dobrych praktyk w zakresie rozwoju obszarów wiejskich.</t>
  </si>
  <si>
    <t>przedstawiciele partnerów KSOW</t>
  </si>
  <si>
    <t>"Od Puszczy do Puszczy - Nawiązanie Współpracy, Wymina Doświadczeń"</t>
  </si>
  <si>
    <t xml:space="preserve">Organizacja wizyty studyjnej ma na celu nawiązanie współpracy, zwiększenie zainteresowania we wdrażaniu inicjatyw na rzecz rozwoju obszarów wiejskich. </t>
  </si>
  <si>
    <t xml:space="preserve">Liczba wyjazdów studyjnych </t>
  </si>
  <si>
    <t xml:space="preserve">Przedstawiciele LGD </t>
  </si>
  <si>
    <t>Nadwiślańska Grupa Działania "E.O.CENOMA"</t>
  </si>
  <si>
    <t>Rynek 4, 32-820 Szczurowa</t>
  </si>
  <si>
    <t>Wypracowanie modelu współpracy lokalnych grup działania</t>
  </si>
  <si>
    <t xml:space="preserve">Podniesienie kompetencji 7 lokalnych grup działania zrzeszonych w Federacji LGD Małopolska przez organizację: szkolenia w zakresie aktualnego stanu prawnego dotyczącego funkcjonowania LGD i wdrażania LSR, warsztatów połączonych z wypracowaniem narzędzi współpracy a także spotkania na temat kierunków rozwoju sieci współpracy partnerskiej. </t>
  </si>
  <si>
    <t>Szkolenie/warsztaty/spotkanie</t>
  </si>
  <si>
    <t>Federacja LGD Małopolska</t>
  </si>
  <si>
    <t>Ul. Papieska 2, 33-395 Chełmiec</t>
  </si>
  <si>
    <t xml:space="preserve">Warsztaty </t>
  </si>
  <si>
    <t xml:space="preserve">Spotkanie </t>
  </si>
  <si>
    <t>Traktoryja 2019</t>
  </si>
  <si>
    <t xml:space="preserve">Organizacja imprezy plenerowej - wiejskiej olimpiady w celu promocji regionalnej kultury, przedsiębiorczości, upowszechniania lokalnych tradycji. </t>
  </si>
  <si>
    <t>Mieszkańcy gminy Wieprz, powiatu wadowickiego, Małopolski Zachodniej.</t>
  </si>
  <si>
    <t>Gminny Osrodek Kultury w Wieprzu</t>
  </si>
  <si>
    <t>Ul. Centralna 7, 34-122 Wieprz</t>
  </si>
  <si>
    <t>Małe przetwórstwo i sprzedaż bezpośrednia szansą dla producentów, zdrowiem dla konsumentów</t>
  </si>
  <si>
    <t>Dostarczenie odpowiedniej wiedzy mieszkańcowm, rolnikom, mikroprzedsiebiorcom, KGW i uczniom rolniczej szkoły rolniczej z terenu LGD "Dolina Raby" oraz wymiana doświadczeń pomiędzy podmiotami zaangażowanymi w rozwój obszarów wiejskich w zakresie małego przetwórstwa, jak również promocja i rozpowszechnianie rezultatów dotychczas prowadzonych działań i zrealizowanych projektów w tym obszarze.</t>
  </si>
  <si>
    <t>Konferencja/impreza plenerowa/konkurs</t>
  </si>
  <si>
    <t>Mieszkańcy LGD "Dolina Raby", uczniowie szkoły rolniczej, KGW, LGD z województwa małopolskiego, mieszkańcy województwa małopolskiego</t>
  </si>
  <si>
    <t>Stowarzyszenie Lokalna Grupa Działania "Dolina Raby"</t>
  </si>
  <si>
    <t>Chrostowa 1B, 32-742 Sobolów</t>
  </si>
  <si>
    <t>Budowanie ścieżki kariery przez wolontariat</t>
  </si>
  <si>
    <t>Rozwój aktywności obywatelskiej i przedsiębiorczości u 120 uczestników oraz stworzenie warunków sprzyjających zaangażowaniu się młodzieży w wieku 13-19 lat z powiatu brzeskiego w działania wolontarystyczne.</t>
  </si>
  <si>
    <t>Szkolenie/wyjazd studyjny/warsztaty/dni wolontariatu/konkurs</t>
  </si>
  <si>
    <t>Mieszkańcy województwa małopolskiego, powiatu brzeskiego w szczególności młodzież.</t>
  </si>
  <si>
    <t>Stowarzyszenie Regiony Nowych Szans "Vesna"</t>
  </si>
  <si>
    <t xml:space="preserve">Gnojnik 48, 32-864 Gnojnik </t>
  </si>
  <si>
    <t>Wyjazdy studyjne</t>
  </si>
  <si>
    <t>Dni wolontariatu</t>
  </si>
  <si>
    <t>Nowe trendy w dywersyfikacji działalności rolniczej na przykładzie Austrii i Słowacji</t>
  </si>
  <si>
    <t>Zwiększenie udziału zainteresowanych stron we wdrażaniu inicjatyw na rzecz rozwoju obszarów wiejskich tj. działań w zakresie budowania i wdrażania promocji produktów lokalnych, wspieranie przetwórstwa lokalnego oraz sprzedaży produktów, a także upowszechnianie i wzmacnianie świadomosci społeczeństwa na temat agroturystyki i turystyki wiejskiej.</t>
  </si>
  <si>
    <t xml:space="preserve">Spotkanie/wyjazd studyjny </t>
  </si>
  <si>
    <t>Mieszkańcy gminy Ochotnica Dolna, przedstawiciele sektora społecznego, gospodarczego i publicznego realizujący inicjatywy na rzecz zrównowazonego rozwoju obszarów wiejskich, m.in.. ARiMR, MIR, MODR.</t>
  </si>
  <si>
    <t>Gmina Ochotnica Dolna</t>
  </si>
  <si>
    <t>Os. Dłubacze 160, 34-452 Ochotnica Dolna</t>
  </si>
  <si>
    <t xml:space="preserve">Produkty lokalne w systemach jakości żywności i krótkich łańcuchach dostaw na przykładzie Włoch </t>
  </si>
  <si>
    <t>Wsparcie w zakresie rozwoju działalności wytwórczej gospodarstw rolnych, uczestnictwa rolników w systemach jakości żywności i organizacji łańcuchów dostaw produktów żywnościowych poprzez prezentację dobrych przykładów z Włoch</t>
  </si>
  <si>
    <t>Wyjazd studyjny/Informacje i publikacje w internecie</t>
  </si>
  <si>
    <t>Przedstawiciele: pracowników państwowych jednostek doradztwa rolniczego, rolników idywidualnych,  organizacji pozarządowych, jednostek naukowych, samorządu, MODR</t>
  </si>
  <si>
    <t>192,004,24</t>
  </si>
  <si>
    <t>Ul. Meiselsa 1, 31-063 Kraków</t>
  </si>
  <si>
    <t>"Nasze dziedzictwo - smacznie, zdrowo i kolorowo"</t>
  </si>
  <si>
    <t>Wspieranie oraz promowanie rozwoju terenów wiejskich małopolskich gmin z powiatów bocheńskiego, brzeskiego, nowosądeckiego, proszowickiego, tarnowskiego oraz z powiatu kazimierskiego w województwie świętokrzyskim poprzez prezentacje tradycji rękodzielniczych, artystycznych, kulinarnych oraz dorobku mieszkańców terenów wiejskich.</t>
  </si>
  <si>
    <t>Impreza plenerowa/materiał drukowany</t>
  </si>
  <si>
    <t xml:space="preserve">Mieszkańcy małopolskich gmin z powiatów bocheńskiego, brzeskiego, nowosądeckiego, proszowickiego, tarnowskiego oraz z powiatu kazimierskiego w Województwie Świętokrzyskim </t>
  </si>
  <si>
    <t>Gmina Brzesko</t>
  </si>
  <si>
    <t>Ul. Bartosza Głowackiego 51, 32-800 Brzesko</t>
  </si>
  <si>
    <t xml:space="preserve">Wydawnictwo - album </t>
  </si>
  <si>
    <t xml:space="preserve">Nakład </t>
  </si>
  <si>
    <t xml:space="preserve">1000 </t>
  </si>
  <si>
    <t>Kreatywna wieś</t>
  </si>
  <si>
    <t>Zwiększenie udziału zainteresowanych stron we wdrażaniu inicjatyw na rzecz rozwoju obszarów wiejskich, tj. działań w zakresie budowania i wdrażania promocji produktów lokalnych, wspieranie przetwórstwa lokalnego oraz sprzedaży produktów, a także upowszechnianie i wzmacnianie świadomości społeczeństwa na temat agroturystyki i turystyki wiejskiej.</t>
  </si>
  <si>
    <t>Spotkanie/wyjazd studyjny</t>
  </si>
  <si>
    <t>Mieszkańcy gminy Ochotnica Dolna, przedstawiciele sektora społecznego, gospodarczego i publicznego realizujący inicjatywy na rzecz zrównoważonego rozwoju obszarów wiejskich, m.in.. ARiMR, MIR, MODR, Inspekcji Weterynaryjnej i Stacji Sanitarno - Epidemiologicznej w Nowym Targu</t>
  </si>
  <si>
    <t xml:space="preserve">Spotkanie podsumowujące </t>
  </si>
  <si>
    <t>Organizacja Targów Warzywnictwa podczas XII Małopolskiego Święta Warzyw</t>
  </si>
  <si>
    <t>Stworzenie miejsca spotkań dostawców i odbiorców z branży warzywniczej oraz zaprezentowanie i promocja obszarów wiejskich oraz wzbudzenie zainteresowania u mieszkańców miast.</t>
  </si>
  <si>
    <t>Impreza plenerowa/materiał drukowany/konkurs</t>
  </si>
  <si>
    <t>Mieszkańcy Województwa Małopolskiego, producenci, dostawcy, odbiorcy branży warzywniczej, instystucje wspierające, w szczególności: KRUS, ARiMR, MARR, UR, CDR,MODR, WIORiN,KOWR</t>
  </si>
  <si>
    <t>Gmina Igołomia - Wawrzeńczyce</t>
  </si>
  <si>
    <t>Wawrzeńczyce 57, 32-125 Wawrzeńczyce</t>
  </si>
  <si>
    <t>"Nowoczesne inspiracje w połączeniu z tradycją - warsztaty"</t>
  </si>
  <si>
    <t xml:space="preserve">Podniesienie wiedzy oraz doskonalenie umiejętności dekorowania potraw tradycyjnych </t>
  </si>
  <si>
    <t>Przedstawiciele KGW z powiatów: gorlickiego, nowosądeckiego, nowotarskiego</t>
  </si>
  <si>
    <t>Os. Krakowiaków 45A/15, 31-964 Kraków</t>
  </si>
  <si>
    <t>Hiszpańskie przykłady porozumień rolników w aspekcie skróconych łańcuchów dostaw i eksportu</t>
  </si>
  <si>
    <t>Wsparcie w zakresie rozwoju działalności wytwórczej gospodarstw rolnych i organizacji łańcucha dostaw produktów żywnościowych poprzez prezentację dobrych praktyk krajów zagranicznych, działających w formie wspólnych przedsięwzięć rolników.</t>
  </si>
  <si>
    <t>Wyjazd studyjny/publikacja/materiał drukowany</t>
  </si>
  <si>
    <t>Przedstawiciele: organizacji pozarządowych, jednostek naukowych, instytucji naukowych, jednostek samorządu terytorialnego, przesiebiorców, rolników indywidualnych, związku rolniczego zawodowego, MZLZS, Instytutu Rozwoju Obszarów Wiejskich.</t>
  </si>
  <si>
    <t>Ul. Czysta 21, 31-121 Kraków</t>
  </si>
  <si>
    <t>Gromadzenie przykładów operacji realizowanych w ramach Programu Rozwoju Obszarów Wiejskich 2014-2020 w województwie podlaskim</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</si>
  <si>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dotyczacej zarzadzania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</si>
  <si>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Informacje i publikacje w Internecie/ Konkurs</t>
  </si>
  <si>
    <t>Inne materiały informacyjne – forma elektroniczna dostępna w internecie / konkursy/ uczestnicy konkursów</t>
  </si>
  <si>
    <t>9/1/ min. 4</t>
  </si>
  <si>
    <t xml:space="preserve">Mieszkańcy terenów wiejskich, rolnicy, doradcy rolniczy, przedstawiciele samorządu lokalnego oraz podmiotów wspierających rozwój obszarów wiejskich.  </t>
  </si>
  <si>
    <t>Urząd Marszałkowski Województwa Podlaskiego</t>
  </si>
  <si>
    <t>Białystok,           ul. Kard. S. Wyszyńskiego 1,      15-888 Białystok</t>
  </si>
  <si>
    <t>Forum Podlaskiej Sieci LGD</t>
  </si>
  <si>
    <r>
      <rPr>
        <b/>
        <sz val="11"/>
        <color indexed="8"/>
        <rFont val="Calibri"/>
        <family val="2"/>
        <charset val="238"/>
        <scheme val="minor"/>
      </rPr>
      <t>Cel operacji:</t>
    </r>
    <r>
      <rPr>
        <sz val="11"/>
        <color indexed="8"/>
        <rFont val="Calibri"/>
        <family val="2"/>
        <charset val="238"/>
        <scheme val="minor"/>
      </rPr>
      <t xml:space="preserve">  Podniesienie poziomu wiedzy i kompetencji  LGD w procesie wdrażania RLKS. </t>
    </r>
    <r>
      <rPr>
        <b/>
        <sz val="11"/>
        <color indexed="8"/>
        <rFont val="Calibri"/>
        <family val="2"/>
        <charset val="238"/>
        <scheme val="minor"/>
      </rPr>
      <t>Przedmiot operacji:</t>
    </r>
    <r>
      <rPr>
        <sz val="11"/>
        <color indexed="8"/>
        <rFont val="Calibri"/>
        <family val="2"/>
        <charset val="238"/>
        <scheme val="minor"/>
      </rPr>
      <t xml:space="preserve"> Wsparcie kompetencyjne LGD w procesie wdrażania LSR/RLKS poprzez zorganizowanie forum LGD, wymiana doświadczeń LGD, upowszechnianie dobrych praktyk w zakresie RLKS. </t>
    </r>
    <r>
      <rPr>
        <b/>
        <sz val="11"/>
        <color indexed="8"/>
        <rFont val="Calibri"/>
        <family val="2"/>
        <charset val="238"/>
        <scheme val="minor"/>
      </rPr>
      <t xml:space="preserve">Temat operacji: </t>
    </r>
    <r>
      <rPr>
        <sz val="11"/>
        <color indexed="8"/>
        <rFont val="Calibri"/>
        <family val="2"/>
        <charset val="238"/>
        <scheme val="minor"/>
      </rPr>
      <t>Upowszechnianie wiedzy w zakresie planowania rozwoju lokalnego z uwzględnieniem potencjału ekonomicznego, społecznego i środowiskowego danego obszaru.</t>
    </r>
  </si>
  <si>
    <t>Liczba konferencji/ Liczba uczestników konferencji</t>
  </si>
  <si>
    <t>1/min. 25</t>
  </si>
  <si>
    <t>Przedstawiciele LGD oraz instytucji zarządzającej/ wdrażającej RLKS</t>
  </si>
  <si>
    <t>Cykl warsztatów praktycznych dla uczniów i kadr szkół rolniczych w zakresie doboru odmian</t>
  </si>
  <si>
    <r>
      <rPr>
        <b/>
        <sz val="11"/>
        <color theme="1"/>
        <rFont val="Calibri"/>
        <family val="2"/>
        <charset val="238"/>
        <scheme val="minor"/>
      </rPr>
      <t>Cel operacji:</t>
    </r>
    <r>
      <rPr>
        <sz val="11"/>
        <color theme="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theme="1"/>
        <rFont val="Calibri"/>
        <family val="2"/>
        <charset val="238"/>
        <scheme val="minor"/>
      </rPr>
      <t xml:space="preserve">Przedmiot operacji: </t>
    </r>
    <r>
      <rPr>
        <sz val="11"/>
        <color theme="1"/>
        <rFont val="Calibri"/>
        <family val="2"/>
        <charset val="238"/>
        <scheme val="minor"/>
      </rPr>
      <t>Propagowanie wśród młodych rolników/przyszłych producentów racjonalnego gospodarowania gruntami rolnymi, uświadomienie im czym jest rekomendacja odmian.</t>
    </r>
    <r>
      <rPr>
        <b/>
        <sz val="11"/>
        <color theme="1"/>
        <rFont val="Calibri"/>
        <family val="2"/>
        <charset val="238"/>
        <scheme val="minor"/>
      </rPr>
      <t xml:space="preserve"> Temat operacji: </t>
    </r>
    <r>
      <rPr>
        <sz val="11"/>
        <color theme="1"/>
        <rFont val="Calibri"/>
        <family val="2"/>
        <charset val="238"/>
        <scheme val="minor"/>
      </rPr>
      <t>Upowszechnianie wiedzy w zakresie innowacyjnych rozwiązań w rolnictwie, produkcji żywności, leśnictwie i na obszarach wiejskich.</t>
    </r>
  </si>
  <si>
    <t>Liczba warsztatów/ Uczestnicy warsztatów</t>
  </si>
  <si>
    <t>2/253</t>
  </si>
  <si>
    <t>Uczniowie i nauczyciele szkół rolniczych z województwa podlaskiego</t>
  </si>
  <si>
    <t xml:space="preserve">Popularyzacja przetwórstwa mleka na Podlasiu, jako dodatkowego źródła dochodu </t>
  </si>
  <si>
    <r>
      <rPr>
        <b/>
        <sz val="11"/>
        <rFont val="Calibri"/>
        <family val="2"/>
        <charset val="238"/>
        <scheme val="minor"/>
      </rPr>
      <t>Cel operacji:</t>
    </r>
    <r>
      <rPr>
        <sz val="11"/>
        <rFont val="Calibri"/>
        <family val="2"/>
        <charset val="238"/>
        <scheme val="minor"/>
      </rPr>
      <t xml:space="preserve"> Celem operacji jest upowszechnianie dobrych praktyk w farmerskim wytwarzaniu produktów mlecznych, poprzez prowadzenie działań edukacyjno-promocyjnych w celu podniesienia poziomu konkurencyjności, wzrostu liczby gospodarstw rolnych sektora farmerskiego przetwórstwa mleka.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</si>
  <si>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Liczba warsztatów/uczestnicy warsztatów</t>
  </si>
  <si>
    <t>min. 2/ min. 40</t>
  </si>
  <si>
    <t>Osoby rozważające podjęcie działalności gospodarczej w zakresie trurystyki wiejskiej lub małego przetwórstwa zamieszkujące obszary wiejskie województwa podlaskiego, koła gospodyń wiejskich</t>
  </si>
  <si>
    <t>Białystok,    ul. Kard. S. Wyszyńskiego 1,      15-888 Białystok</t>
  </si>
  <si>
    <t>Wydanie poradnika "Zasady procesu produkcyjnego i higieny w zatwierdzonej urzędowo serowarni farmerskiej i rzemieślniczej"</t>
  </si>
  <si>
    <r>
      <rPr>
        <b/>
        <sz val="11"/>
        <color theme="1"/>
        <rFont val="Calibri"/>
        <family val="2"/>
        <charset val="238"/>
        <scheme val="minor"/>
      </rPr>
      <t xml:space="preserve">Cel operacji: </t>
    </r>
    <r>
      <rPr>
        <sz val="11"/>
        <color theme="1"/>
        <rFont val="Calibri"/>
        <family val="2"/>
        <charset val="238"/>
        <scheme val="minor"/>
      </rPr>
      <t xml:space="preserve">Promocja i upowszechnanie najlepszych praktyk w rolnictwie. </t>
    </r>
    <r>
      <rPr>
        <b/>
        <sz val="11"/>
        <color theme="1"/>
        <rFont val="Calibri"/>
        <family val="2"/>
        <charset val="238"/>
        <scheme val="minor"/>
      </rPr>
      <t>Przedmiot operacji:</t>
    </r>
    <r>
      <rPr>
        <sz val="11"/>
        <color theme="1"/>
        <rFont val="Calibri"/>
        <family val="2"/>
        <charset val="238"/>
        <scheme val="minor"/>
      </rPr>
      <t xml:space="preserve"> Zapoznanie producentów i kandydatów na producentów sera wytwarzanego na niewielką skalę z wymogami higienicznymi dla serowarni oraz zachęcenie osób zamieszkujących obszary wiejskie do rozpoczęcia  działalności w zakresie małego przetwórstwa. </t>
    </r>
    <r>
      <rPr>
        <b/>
        <sz val="11"/>
        <color theme="1"/>
        <rFont val="Calibri"/>
        <family val="2"/>
        <charset val="238"/>
        <scheme val="minor"/>
      </rPr>
      <t xml:space="preserve">Temat operacji: </t>
    </r>
    <r>
      <rPr>
        <sz val="11"/>
        <color theme="1"/>
        <rFont val="Calibri"/>
        <family val="2"/>
        <charset val="238"/>
        <scheme val="minor"/>
      </rPr>
      <t xml:space="preserve"> Wspieranie rozwoju przedsiębiorczości na obszarach wiejskich przez podnoszenie poziomu wiedzy i umiejętności w obszarze małego przetówrstwa lokalnego.    </t>
    </r>
  </si>
  <si>
    <t>Materiały edukacyjne – nakład/ Materiały edukacyjne – dystrybucja</t>
  </si>
  <si>
    <t>min. 800/min. 300</t>
  </si>
  <si>
    <t>Rolnicy, przetwórcy, instytucje wspierające rolnictwo</t>
  </si>
  <si>
    <t>Realizacja badania "Bariery związane z produkcją żywności ekologicznej w województwie podlaskim" (w tym proces konsultacyjny związany ze współpracą międzyinstytucjonalną)</t>
  </si>
  <si>
    <r>
      <rPr>
        <b/>
        <sz val="11"/>
        <color theme="1"/>
        <rFont val="Calibri"/>
        <family val="2"/>
        <charset val="238"/>
        <scheme val="minor"/>
      </rPr>
      <t>Cel operacji:</t>
    </r>
    <r>
      <rPr>
        <sz val="11"/>
        <color theme="1"/>
        <rFont val="Calibri"/>
        <family val="2"/>
        <charset val="238"/>
        <scheme val="minor"/>
      </rPr>
      <t xml:space="preserve"> Popularyzowanie upraw i przetwórstwa metodami ekologicznymi </t>
    </r>
    <r>
      <rPr>
        <b/>
        <sz val="11"/>
        <color theme="1"/>
        <rFont val="Calibri"/>
        <family val="2"/>
        <charset val="238"/>
        <scheme val="minor"/>
      </rPr>
      <t xml:space="preserve">Przedmiot operacji: </t>
    </r>
    <r>
      <rPr>
        <sz val="11"/>
        <color theme="1"/>
        <rFont val="Calibri"/>
        <family val="2"/>
        <charset val="238"/>
        <scheme val="minor"/>
      </rPr>
      <t>Rozwijanie towarowej produkcji żywności wytwarzanej certyfikowanymi metodami ekologicznymi .</t>
    </r>
    <r>
      <rPr>
        <b/>
        <sz val="11"/>
        <color theme="1"/>
        <rFont val="Calibri"/>
        <family val="2"/>
        <charset val="238"/>
        <scheme val="minor"/>
      </rPr>
      <t xml:space="preserve"> Temat operacji: </t>
    </r>
    <r>
      <rPr>
        <sz val="11"/>
        <color theme="1"/>
        <rFont val="Calibri"/>
        <family val="2"/>
        <charset val="238"/>
        <scheme val="minor"/>
      </rPr>
      <t>Upowszechnianie wiedzy w zakresie systemów jakości związanych z rolnictwem ekologicznym</t>
    </r>
  </si>
  <si>
    <t>Badanie</t>
  </si>
  <si>
    <t>Publikacje samodzielne – forma elektroniczna dostępna w internecie</t>
  </si>
  <si>
    <t>Współpraca na "zerowym kilometrze" - włoskie inspiracje w sektorze rolnym</t>
  </si>
  <si>
    <r>
      <rPr>
        <b/>
        <sz val="11"/>
        <rFont val="Calibri"/>
        <family val="2"/>
        <charset val="238"/>
        <scheme val="minor"/>
      </rPr>
      <t xml:space="preserve">Cel operacji: </t>
    </r>
    <r>
      <rPr>
        <sz val="11"/>
        <rFont val="Calibri"/>
        <family val="2"/>
        <charset val="238"/>
        <scheme val="minor"/>
      </rPr>
      <t xml:space="preserve">Upowszechnianie wiedzy o spółdzielczości oraz innych formach współpracy w sektorze rolnym. </t>
    </r>
    <r>
      <rPr>
        <b/>
        <sz val="11"/>
        <rFont val="Calibri"/>
        <family val="2"/>
        <charset val="238"/>
        <scheme val="minor"/>
      </rPr>
      <t xml:space="preserve">Przedmiot operacji: </t>
    </r>
    <r>
      <rPr>
        <sz val="11"/>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rFont val="Calibri"/>
        <family val="2"/>
        <charset val="238"/>
        <scheme val="minor"/>
      </rPr>
      <t xml:space="preserve">Temat operacji: </t>
    </r>
    <r>
      <rPr>
        <sz val="11"/>
        <rFont val="Calibri"/>
        <family val="2"/>
        <charset val="238"/>
        <scheme val="minor"/>
      </rPr>
      <t xml:space="preserve">Wspieranie tworzenia sieci współpracy partnerskiej dotyczącej rolnictwa i obszarów wiejskich przez podnoszenie poziomu wiedzy w tym zakresie.           </t>
    </r>
  </si>
  <si>
    <t>Wyjazd studyjny połączony z informacjami i publikacjami w internecie</t>
  </si>
  <si>
    <t xml:space="preserve">Publikacje samodzielne – forma elektroniczna dostępna w internecie/  
Materiały edukacyjne – forma elektroniczna dostępna w internecie
</t>
  </si>
  <si>
    <t>4/4</t>
  </si>
  <si>
    <t>Ogół społeczeństwa, rolnicy, instytucje wspierające rolnictwo</t>
  </si>
  <si>
    <t>Prezentacja osiągnięć i promocja podlaskiego rolnictwa</t>
  </si>
  <si>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</si>
  <si>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t>Targi, wystawy</t>
  </si>
  <si>
    <t>Liczba targów/wystaw</t>
  </si>
  <si>
    <t>min. 1</t>
  </si>
  <si>
    <t>Odwiedzający targi, potencjalni konsumenci  produktów rolno- spożywczych, producenci żywności wysokiej jakości - wystawcy podczas targów</t>
  </si>
  <si>
    <t>Olimpiada Aktywności Wiejskiej</t>
  </si>
  <si>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 U</t>
    </r>
    <r>
      <rPr>
        <sz val="11"/>
        <color indexed="8"/>
        <rFont val="Calibri"/>
        <family val="2"/>
        <charset val="238"/>
        <scheme val="minor"/>
      </rPr>
      <t xml:space="preserve">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</si>
  <si>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t>Liczba konkursów/ uczestnicy konkursów</t>
  </si>
  <si>
    <t>1/min. 10</t>
  </si>
  <si>
    <t>Lokalni liderzy wiejscy, sołtysi, reprezentanci organizacji pozarządowych, przedstawiciele samorządu gminnego oraz środowiska zainteresowane rozwojem obszarów wiejskich województwa podlaskiego</t>
  </si>
  <si>
    <t>Kosmetyki prosto z gospodarstwa</t>
  </si>
  <si>
    <r>
      <rPr>
        <b/>
        <sz val="11"/>
        <rFont val="Calibri"/>
        <family val="2"/>
        <charset val="238"/>
        <scheme val="minor"/>
      </rPr>
      <t>Cel operacji:</t>
    </r>
    <r>
      <rPr>
        <sz val="11"/>
        <rFont val="Calibri"/>
        <family val="2"/>
        <charset val="238"/>
        <scheme val="minor"/>
      </rPr>
      <t xml:space="preserve"> Celem operacji jest przekazanie rozwiązań i wiedzy w zakresie wytwarzania kosmetyków z lokalnych surowców przez mieszkańców obszarów wiejskich.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kosmetyków naturalnych oraz zachęcenie osób zamieszkujących obszary wiejskie do rozpoczęcia  przedsiębiorstwa w tym zakresie.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</si>
  <si>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min. 1/ min. 20</t>
  </si>
  <si>
    <t>Konferencja agroturystyczna</t>
  </si>
  <si>
    <r>
      <rPr>
        <b/>
        <sz val="11"/>
        <rFont val="Calibri"/>
        <family val="2"/>
        <charset val="238"/>
        <scheme val="minor"/>
      </rPr>
      <t>Cel operacji:</t>
    </r>
    <r>
      <rPr>
        <sz val="11"/>
        <rFont val="Calibri"/>
        <family val="2"/>
        <charset val="238"/>
        <scheme val="minor"/>
      </rPr>
      <t xml:space="preserve"> Promocja dobrych praktyk rozwoju zrównoważonego obszarów wiejskich z wykorzystaniem walorów przyrodniczych, krajobrazowych i turystycznych województwa podlaskiego.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</si>
  <si>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t>Liczba konferencji/uczestnicy konferencji</t>
  </si>
  <si>
    <t>1/min. 50</t>
  </si>
  <si>
    <t>Mieszkańcy obszarów wiejskich (w szczególności podmioty prowadzące obiekty agroturystyczne)</t>
  </si>
  <si>
    <t>145 lat pszczelarzy na Sejneńszczyźnie</t>
  </si>
  <si>
    <r>
      <rPr>
        <b/>
        <sz val="11"/>
        <rFont val="Calibri"/>
        <family val="2"/>
        <charset val="238"/>
        <scheme val="minor"/>
      </rPr>
      <t>Cel operacji:</t>
    </r>
    <r>
      <rPr>
        <sz val="11"/>
        <rFont val="Calibri"/>
        <family val="2"/>
        <charset val="238"/>
        <scheme val="minor"/>
      </rPr>
      <t xml:space="preserve"> Popularyzacja uczestnictwa pszczelarzy w systemach jakości żywności oraz zachęcenie młodego pokolenia do kultywowania tradycji pszczelarskich. </t>
    </r>
    <r>
      <rPr>
        <b/>
        <sz val="11"/>
        <rFont val="Calibri"/>
        <family val="2"/>
        <charset val="238"/>
        <scheme val="minor"/>
      </rPr>
      <t xml:space="preserve">Przedmiot operacji: </t>
    </r>
    <r>
      <rPr>
        <sz val="11"/>
        <rFont val="Calibri"/>
        <family val="2"/>
        <charset val="238"/>
        <scheme val="minor"/>
      </rPr>
      <t xml:space="preserve">Popularyzacja "Miodu wielokwiatowego z Sejneńszczyzny/Łoździej" w kontekście rozwoju wsi oraz umacnianie pozycji tego produktu w świadomości społeczności lokalnej. </t>
    </r>
    <r>
      <rPr>
        <b/>
        <sz val="11"/>
        <rFont val="Calibri"/>
        <family val="2"/>
        <charset val="238"/>
        <scheme val="minor"/>
      </rPr>
      <t xml:space="preserve">Temat operacji: </t>
    </r>
    <r>
      <rPr>
        <sz val="11"/>
        <rFont val="Calibri"/>
        <family val="2"/>
        <charset val="238"/>
        <scheme val="minor"/>
      </rPr>
      <t>Upowszechnianie  wiedzy  w  zakresie  systemów  jakości żywności, o których mowa w art. 16 ust. 1 lit. a lub b rozporządzenia nr 1305/2013</t>
    </r>
  </si>
  <si>
    <t>1/min. 100</t>
  </si>
  <si>
    <t>Społeczność lokalna powiatu sejneńskiego i okolic, pszczelarze, młodzież, przedstawiciele administracji publicznej</t>
  </si>
  <si>
    <t>Od pomysłu do zmiany. Konferencja Sieciująca LGD: Promocja i Współpraca Regionalna i Międzyterytorialna.</t>
  </si>
  <si>
    <r>
      <t>Cel operacji:</t>
    </r>
    <r>
      <rPr>
        <sz val="11"/>
        <rFont val="Calibri"/>
        <family val="2"/>
        <charset val="238"/>
        <scheme val="minor"/>
      </rPr>
      <t xml:space="preserve">  Podniesienie wiedzy i umiejętności podlaskich Lokalnych Grup Działania w zakresie tworzenia sieci współpracy partnerskiej w obszarze współpracy regionalnej i międzyterytorialnej poprzez realizację konferencji sieciującej do października 2018 r. przez Lokalną Grupę Działania-Puszcza Knyszyńska. Wymiana doświadczeń w zakresie realizacji RLKS oraz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b/>
        <sz val="11"/>
        <rFont val="Calibri"/>
        <family val="2"/>
        <charset val="238"/>
        <scheme val="minor"/>
      </rPr>
      <t xml:space="preserve"> Przedmiot operacji:</t>
    </r>
    <r>
      <rPr>
        <sz val="11"/>
        <rFont val="Calibri"/>
        <family val="2"/>
        <charset val="238"/>
        <scheme val="minor"/>
      </rPr>
      <t xml:space="preserve"> Przedmiotem operacji jest organizacja konferencji pn. "Od pomysłu do zmiany. Konferencja Sieciująca LGD: Promocja i Współpraca Regionalna i Międzyterytorialna". </t>
    </r>
    <r>
      <rPr>
        <b/>
        <sz val="11"/>
        <rFont val="Calibri"/>
        <family val="2"/>
        <charset val="238"/>
        <scheme val="minor"/>
      </rPr>
      <t xml:space="preserve">Temat operacji: </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</si>
  <si>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t>Przedstawiciele Lokalnych Grup Działania woj. podlaskiego., pracownicy biur, przedstawiciele Zarządu, Rady lub innych organów LGD, przedstawiciele Urzędu Marszałkowskiego woj.podlaskiego, Ministerstwa Rolnictwa i Rozwoju Wsi, Agencji Restrukturyzacji i Modernizacji Rolnictwa, podlaskiej sieci LGD.</t>
  </si>
  <si>
    <t>Lokalna Grupa Działania - Puszcza Knyszyńska</t>
  </si>
  <si>
    <t>ul. Piłsudskiego 17, 16-030 Supraśl</t>
  </si>
  <si>
    <t>Forum Lokalnych Grup Działania</t>
  </si>
  <si>
    <r>
      <rPr>
        <b/>
        <sz val="11"/>
        <color indexed="8"/>
        <rFont val="Calibri"/>
        <family val="2"/>
        <charset val="238"/>
        <scheme val="minor"/>
      </rPr>
      <t xml:space="preserve">Cel operacji: </t>
    </r>
    <r>
      <rPr>
        <sz val="11"/>
        <color indexed="8"/>
        <rFont val="Calibri"/>
        <family val="2"/>
        <charset val="238"/>
        <scheme val="minor"/>
      </rPr>
      <t>Ułatwienie wymiany wiedzy w zakresie realizacji RLKS,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sz val="11"/>
        <color indexed="10"/>
        <rFont val="Calibri"/>
        <family val="2"/>
        <charset val="238"/>
        <scheme val="minor"/>
      </rPr>
      <t xml:space="preserve"> </t>
    </r>
    <r>
      <rPr>
        <b/>
        <sz val="11"/>
        <rFont val="Calibri"/>
        <family val="2"/>
        <charset val="238"/>
        <scheme val="minor"/>
      </rPr>
      <t xml:space="preserve">Przedmiot operacji: </t>
    </r>
    <r>
      <rPr>
        <sz val="11"/>
        <rFont val="Calibri"/>
        <family val="2"/>
        <charset val="238"/>
        <scheme val="minor"/>
      </rPr>
      <t>.Przedmiotem operacji jest organizacja konferencji pn. "Forum Lokalnych Grup Działania".</t>
    </r>
    <r>
      <rPr>
        <b/>
        <sz val="11"/>
        <color indexed="8"/>
        <rFont val="Calibri"/>
        <family val="2"/>
        <charset val="238"/>
        <scheme val="minor"/>
      </rPr>
      <t xml:space="preserve"> Temat operacji:</t>
    </r>
    <r>
      <rPr>
        <sz val="11"/>
        <color indexed="8"/>
        <rFont val="Calibri"/>
        <family val="2"/>
        <charset val="238"/>
        <scheme val="minor"/>
      </rPr>
      <t xml:space="preserve">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t>
    </r>
  </si>
  <si>
    <t>Przedstawiciele Lokalnych Grup Działania woj. podlaskiego., pracownicy biur, przedstawiciele Zarządu, Rady lub innych organów LGD, przedstawiciele Urzędów Marszałkowskich, Ministerstwa Rolnictwa i Rozwoju Wsi, Agencji Restrukturyzacji i Modernizacji Rolnictwa.</t>
  </si>
  <si>
    <t>Stowarzyszenie "Lokalna Grupa Działania- Tygiel Doliny Bugu"</t>
  </si>
  <si>
    <t>ul. Warszawska 51/7, 17-312 Drohiczyn</t>
  </si>
  <si>
    <t>Szkolenie strategiczne: "Digital marketing i media społecznościowe"</t>
  </si>
  <si>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aktywizacji i doradztwa na rzecz beneficjentów i prawidłowej realizacji budżetu  poprzez dostarczenie najnowszej, praktycznej wiedzy, umiejętności i kompetencji z zakresu zarządzania mediami społecznościowymi oraz obszarem Digital. </t>
    </r>
    <r>
      <rPr>
        <b/>
        <sz val="11"/>
        <color indexed="8"/>
        <rFont val="Calibri"/>
        <family val="2"/>
        <charset val="238"/>
        <scheme val="minor"/>
      </rPr>
      <t>Przedmiot operacji:</t>
    </r>
    <r>
      <rPr>
        <sz val="11"/>
        <color indexed="8"/>
        <rFont val="Calibri"/>
        <family val="2"/>
        <charset val="238"/>
        <scheme val="minor"/>
      </rPr>
      <t xml:space="preserve"> Przedmiotem operacji jest organizacja szkolenia pn. "Digital marketing i media społecznościowe".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 Temat 12: Upowszechnianie wiedzy dotyczącej zarządzania projektami z zakresu rozwoju obszarów wiejskich.</t>
    </r>
  </si>
  <si>
    <t>Liczba szkoleń/ Liczba uczestników szkoleń</t>
  </si>
  <si>
    <t xml:space="preserve">Przedstawiciele Lokalnych Grup Działania woj. podlaskiego, pracownicy biur, przedstawiciele Zarządu, Rady lub innych organów LGD włączonych w realizację lokalnej strategii rozwoju. </t>
  </si>
  <si>
    <t>Wyjazd studyjny - dzienne ośrodki wsparcia dla dzieci, młodzieży i seniorów</t>
  </si>
  <si>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doradztwa na rzecz beneficjentów i prawidłowej realizacji budżetu  poprzez dostarczenie najnowszej, praktycznej wiedzy, umiejętności i kompetencji z zakresu dziennych ośrodków wsparcia dla dzieci, młodzieży i seniorów.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pn. "Wyjazd studyjny - dzienne ośrodki wsparcia dla dzieci, młodzieży i seniorów". </t>
    </r>
    <r>
      <rPr>
        <b/>
        <sz val="11"/>
        <color indexed="8"/>
        <rFont val="Calibri"/>
        <family val="2"/>
        <charset val="238"/>
        <scheme val="minor"/>
      </rPr>
      <t>Temat operacji:</t>
    </r>
    <r>
      <rPr>
        <sz val="11"/>
        <color indexed="8"/>
        <rFont val="Calibri"/>
        <family val="2"/>
        <charset val="238"/>
        <scheme val="minor"/>
      </rPr>
      <t xml:space="preserve">  Temat 9: Promocja jakości życia na wsi lub promocja wsi jako miejsca do życia i rozwoju zawodowego; Temat 12: Upowszechnianie wiedzy dotyczącej zarządzania projektami z zakresu rozwoju obszarów wiejskich.</t>
    </r>
  </si>
  <si>
    <t xml:space="preserve">Liczba wyjazdów studyjnych/ Liczba uczestników wyjazdów studyjnych </t>
  </si>
  <si>
    <t>1/18</t>
  </si>
  <si>
    <t>Przedstawiciele Lokalnych Grup Działania woj. podlaskiego., pracownicy biur, przedstawiciele Zarządu, Rady lub innych organów LGD włączonych w realizację lokalnej strategii rozwoju oraz potencjalni beneficjenci RLKS.</t>
  </si>
  <si>
    <t>Wymiana doświadczeń i nawiązanie współpracy z LGD woj. lubelskiego - wyjazd studyjny</t>
  </si>
  <si>
    <r>
      <t>Cel operacji:</t>
    </r>
    <r>
      <rPr>
        <sz val="11"/>
        <rFont val="Calibri"/>
        <family val="2"/>
        <charset val="238"/>
        <scheme val="minor"/>
      </rPr>
      <t xml:space="preserve"> Podniesienie kompetencji 33 osób,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 </t>
    </r>
    <r>
      <rPr>
        <b/>
        <sz val="11"/>
        <rFont val="Calibri"/>
        <family val="2"/>
        <charset val="238"/>
        <scheme val="minor"/>
      </rPr>
      <t>Przedmiot operacji:</t>
    </r>
    <r>
      <rPr>
        <sz val="11"/>
        <rFont val="Calibri"/>
        <family val="2"/>
        <charset val="238"/>
        <scheme val="minor"/>
      </rPr>
      <t xml:space="preserve"> Przedmiotem operacji jest organizacja wizyty studyjnej pn. "Wymiana doświadczeń i nawiązanie współpracy z LGD woj. lubelskiego - wyjazd studyjny".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 Temat 13: Upowszechnianie wiedzy w zakresie planowania rozwoju lokalnego z uwzględnieniem potencjału ekonomicznego, społecznego i środowiskowego danego obszaru.</t>
    </r>
  </si>
  <si>
    <t>1/33</t>
  </si>
  <si>
    <t>Pracownicy biur, przedstawiciele Zarządu, Rady lub innych organów Lokalnych Grup Działania z województwa podlaskiego, którzy są włączeni w realizację LSR.</t>
  </si>
  <si>
    <t>Stowarzyszenie N.A.R.E.W. - Narwiańska Akcja Rozwoju Ekonomicznego Wsi</t>
  </si>
  <si>
    <t>ul. Lipowa 4,    18-106 Turośń Kościelna</t>
  </si>
  <si>
    <t>Podlaskie innowacje rolnicze w obiektywie kamery</t>
  </si>
  <si>
    <r>
      <t>Cel operacji:</t>
    </r>
    <r>
      <rPr>
        <sz val="11"/>
        <rFont val="Calibri"/>
        <family val="2"/>
        <charset val="238"/>
        <scheme val="minor"/>
      </rPr>
      <t xml:space="preserve"> Podniesienie poziomu wiedzy dotyczącej realizacji przedsięwzięć w ramach PROW na obszarach wiejskich oraz przedstawienie pozytywnych przykładów realizacji tego typu inicjatyw wśród mieszkańców województwa podlaskiego w tym mieszkańców obszarów wiejskich, a szczególnie rolników, w okresie od 01.05.2018 r. do 31.10. 2018 r. </t>
    </r>
    <r>
      <rPr>
        <b/>
        <sz val="11"/>
        <rFont val="Calibri"/>
        <family val="2"/>
        <charset val="238"/>
        <scheme val="minor"/>
      </rPr>
      <t>Przedmiot operacji:</t>
    </r>
    <r>
      <rPr>
        <sz val="11"/>
        <rFont val="Calibri"/>
        <family val="2"/>
        <charset val="238"/>
        <scheme val="minor"/>
      </rPr>
      <t xml:space="preserve"> Przedmiotem operacji jest wyprodukowanie i wyemitowanie w podlaskiej telewizji regionalnej 12 odcinków programu oraz zamieszczenie wyprodukowanych filmów na platformach i stronach internetowych w okresie od 1 maja 2018 r. do 31 października 2018 r. </t>
    </r>
    <r>
      <rPr>
        <b/>
        <sz val="11"/>
        <rFont val="Calibri"/>
        <family val="2"/>
        <charset val="238"/>
        <scheme val="minor"/>
      </rPr>
      <t>Temat operacji:</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6: Upowszechnianie wiedzy w zakresie dotyczącym zachowania różnorodności genetycznej roślin lub zwierząt;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</si>
  <si>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t>Film/ spot w telewizji/ Informacje i publikacje w internecie</t>
  </si>
  <si>
    <t xml:space="preserve">Liczba  programów/ spotów w  telewizji/ Liczba osób oglądających programy/spoty w telewizji/ Liczba informacji/publikacji w internecie/ Liczba stron internetowych, na których zostanie zamieszczona informacja/publikacja/ Liczba odwiedzin strony internetowej </t>
  </si>
  <si>
    <t>3 emisje dziennie przez 12 tygodni/ 15000/ 20/5/5000</t>
  </si>
  <si>
    <t xml:space="preserve">Filmy kierowane są w głównej mierze do rolników i mieszkańców obszarów wiejskich z województwa podlaskiego, ale także do wytwórców produktów lokalnych oraz, ze względu na poruszanie zróżnicowanych Tematów podczas realizacji filmów, także do konsumentów (Temat krótkiego łańcucha dostaw). </t>
  </si>
  <si>
    <t>"EuroCentre" Krzysztof Mnich</t>
  </si>
  <si>
    <t>Wojtówce 47,   19-120 Knyszyn</t>
  </si>
  <si>
    <t>Rozwój przedsiębiorczości wiejskiej na terenie Powiatu Monieckiego</t>
  </si>
  <si>
    <r>
      <rPr>
        <b/>
        <sz val="11"/>
        <rFont val="Calibri"/>
        <family val="2"/>
        <charset val="238"/>
        <scheme val="minor"/>
      </rPr>
      <t>Cel operacji:</t>
    </r>
    <r>
      <rPr>
        <sz val="11"/>
        <rFont val="Calibri"/>
        <family val="2"/>
        <charset val="238"/>
        <scheme val="minor"/>
      </rPr>
      <t xml:space="preserve"> Wymiana wiedzy i doświadczeń nt. rozwoju obszarów wiejskich oraz budowanie trwałej współpracy pomiędzy mieszkańcami, a organizacjami gospodarczymi, rolniczymi, ośrodkami naukowymi oraz rozwój i promocja przedsiębiorczości wiejskiej. </t>
    </r>
    <r>
      <rPr>
        <b/>
        <sz val="11"/>
        <rFont val="Calibri"/>
        <family val="2"/>
        <charset val="238"/>
        <scheme val="minor"/>
      </rPr>
      <t xml:space="preserve">Przedmiot operacji:  </t>
    </r>
    <r>
      <rPr>
        <sz val="11"/>
        <rFont val="Calibri"/>
        <family val="2"/>
        <charset val="238"/>
        <scheme val="minor"/>
      </rPr>
      <t xml:space="preserve">Przedmiotem operacji jest organizacja seminarium pn. „Rozwój obszarów wiejskich – szanse i zagrożenia dla Powiatu Monieckiego” oraz  jarmarku produktów tradycyjnych i lokalnych. </t>
    </r>
    <r>
      <rPr>
        <b/>
        <sz val="11"/>
        <rFont val="Calibri"/>
        <family val="2"/>
        <charset val="238"/>
        <scheme val="minor"/>
      </rPr>
      <t>Temat operacji:</t>
    </r>
    <r>
      <rPr>
        <sz val="11"/>
        <rFont val="Calibri"/>
        <family val="2"/>
        <charset val="238"/>
        <scheme val="minor"/>
      </rPr>
      <t xml:space="preserve">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r>
  </si>
  <si>
    <t>Seminarium/ Wystawa</t>
  </si>
  <si>
    <t xml:space="preserve">Liczba seminariów/ Liczba uczestników seminariów/ Liczba wystaw </t>
  </si>
  <si>
    <t>1/50/1</t>
  </si>
  <si>
    <t>Mieszkańcy terenów wiejskich Powiatu Monieckiego, uczniowie Technikum i Zasadniczej Szkoły Zawodowej, m.in. o  profilu rolniczym, przedstawiciele Agencji Restrukturyzacji i Modernizacji Rolnictwa, Powiatowego Ośrodka Doradztwa Rolniczego, Nadleśnictwa Knyszyn, Biebrzańskiego Parku Narodowego, Starostwa Powiatowego w Mońkach.</t>
  </si>
  <si>
    <t>Powiat Moniecki</t>
  </si>
  <si>
    <t>ul. Słowackiego 5a, 19-100 Mońki</t>
  </si>
  <si>
    <t>Analiza opłacalności produkcji i dystrybucji produktów ekologicznych w województwie podlaskim z wykorzystaniem wybranych modeli krótkich łańcuchów dostaw</t>
  </si>
  <si>
    <r>
      <t>Cel operacji:</t>
    </r>
    <r>
      <rPr>
        <sz val="11"/>
        <color indexed="8"/>
        <rFont val="Calibri"/>
        <family val="2"/>
        <charset val="238"/>
        <scheme val="minor"/>
      </rPr>
      <t xml:space="preserve"> Poprawa opłacalności produkcji produktów ekologicznych poprzez wytworzenie i upowszechnienie wśród rolników wiedzy w zakresie korzyści wynikających z przetwarzania i dystrybuowania tych produktów w ramach krótkich łańcuchów dostaw (KŁD). </t>
    </r>
    <r>
      <rPr>
        <b/>
        <sz val="11"/>
        <color indexed="8"/>
        <rFont val="Calibri"/>
        <family val="2"/>
        <charset val="238"/>
        <scheme val="minor"/>
      </rPr>
      <t>Przedmiot operacji</t>
    </r>
    <r>
      <rPr>
        <sz val="11"/>
        <color indexed="8"/>
        <rFont val="Calibri"/>
        <family val="2"/>
        <charset val="238"/>
        <scheme val="minor"/>
      </rPr>
      <t xml:space="preserve">: .Przedmiotem operacji jest zebranie szczegółowych danych dotyczących funkcjonowania różnych typów gospodarstw ekologicznych w województwie podlaskim i osiąganych przez nie wyników ekonomicznych; statystyczne opracowanie zgromadzonych danych i obliczenie opłacalności produkcji ekologicznej w różnych typach gospodarstw przy tradycyjnych kanałach dystrybucji; opracowanie modeli KŁD w odniesieniu do produktów ekologicznych i ocena ich opłacalności przy wykorzystaniu danych uzyskanych w wyniku wskazanych wyżej działań; opracowanie ekspertyzy nt. opłacalności produkcji i dystrybucji produktów ekologicznych w województwie podlaskim z wykorzystaniem wybranych modeli KŁD; opracowanie materiałów szkoleniowych na podstawie wytworzonej wiedzy oraz przeszkolenie rolników prowadzących gospodarstwa ekologiczne.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
    </r>
  </si>
  <si>
    <t>Warsztaty/ Ekspertyza</t>
  </si>
  <si>
    <t>Liczba warsztatów/ Liczba uczestników warsztatów/ Rodzaj i liczba ekspertyz</t>
  </si>
  <si>
    <t>1/27/1</t>
  </si>
  <si>
    <t>Rolnicy prowadzący gospodarstwa ekologiczne w województwie podlaskim</t>
  </si>
  <si>
    <t>Uniwersytet w Białymstoku</t>
  </si>
  <si>
    <t>M. Skłodowskiej-Curie 14, 15-097 Białystok</t>
  </si>
  <si>
    <t>Pszczelarstwo - alternatywa dla małych gospodarstw</t>
  </si>
  <si>
    <r>
      <t xml:space="preserve">Cel operacji: </t>
    </r>
    <r>
      <rPr>
        <sz val="11"/>
        <color indexed="8"/>
        <rFont val="Calibri"/>
        <family val="2"/>
        <charset val="238"/>
        <scheme val="minor"/>
      </rPr>
      <t xml:space="preserve">Zdobycie wiedzy teoretycznej i praktycznej z zakresu pszczelarstwa nowoczesnego, założenia pasieki, utrzymania jej w dobrej kondycji i uzyskania z tego tytułu korzyści wymiernych i niewymiernych.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jednodniowego szkolenia  z podstaw pszczelarstwa, sprzedaży bezpośredniej i rolniczego handlu detalicznego, a także systemów jakości żywności w Polsce oraz 2-dniowych warsztatów praktycznych na zasadzie pszczelarskiego ABC.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6: Upowszechnianie wiedzy w zakresie dotyczącym zachowania różnorodności genetycznej roślin lub zwierząt.</t>
    </r>
  </si>
  <si>
    <t>Szkolenie/ Warsztaty</t>
  </si>
  <si>
    <t>Liczba szkoleń/ Liczba uczestników szkoleń/ Liczba warsztatów/ Liczba uczestników warsztatów</t>
  </si>
  <si>
    <t>1/20/1/20</t>
  </si>
  <si>
    <t>Rolnicy prowadzący małe gospodarstwa rolne w województwie podlaskim</t>
  </si>
  <si>
    <t>Podlaska Izba Rolnicza</t>
  </si>
  <si>
    <t>ul. Wierzbowa 57, 16-070 Porosły</t>
  </si>
  <si>
    <t>Produkt lokalny a zasady funkcjonowania inkubatorów kuchennych - wizyta studyjna</t>
  </si>
  <si>
    <r>
      <t>Cel operacji:</t>
    </r>
    <r>
      <rPr>
        <sz val="11"/>
        <color indexed="8"/>
        <rFont val="Calibri"/>
        <family val="2"/>
        <charset val="238"/>
        <scheme val="minor"/>
      </rPr>
      <t xml:space="preserve"> Zwiększenie udziału zainteresowanych stron we wdrażanie inicjatyw na rzecz rozwoju obszarów wiejskich. Związane jest to z poznaniem uwarunkowań formalno-prawnych i zastosowanych w praktyce rozwiązań organizacyjno-prawnych, dotyczących funkcjonowania inkubatorów kuchennych w środowiskach lokalnych (szczególnie w zakresie organizacji współpracy między inkubatorem, a rolnikami korzystającymi z jego usług), z poznaniem funkcjonujących w praktyce obiektów inkubatorów kuchennych w zakresie zastosowania rozwiązań budowlanych i technologicznych oraz poznaniem procesu produkcyjnego wspomagającego rozwój przetwórstwa rolno-spożywczego. </t>
    </r>
    <r>
      <rPr>
        <b/>
        <sz val="11"/>
        <color indexed="8"/>
        <rFont val="Calibri"/>
        <family val="2"/>
        <charset val="238"/>
        <scheme val="minor"/>
      </rPr>
      <t>Przedmiot operacji:</t>
    </r>
    <r>
      <rPr>
        <sz val="11"/>
        <color indexed="8"/>
        <rFont val="Calibri"/>
        <family val="2"/>
        <charset val="238"/>
        <scheme val="minor"/>
      </rPr>
      <t xml:space="preserve"> .Przedmiotem operacji jest organizacja 4-dniowego wyjazdu studyjnego w zakresie produktu lokalnego i zasad funkcjonowania inkubatorów kuchennych.</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
    </r>
  </si>
  <si>
    <t xml:space="preserve">Osoby zainteresowane utworzeniem inkubatora kuchennego z powiatu bielskiego i hajnowskiego/ przedstawiciele LGD/ przedstawiciele Podlaskiej Izby Rolniczej </t>
  </si>
  <si>
    <t>W poszukiwaniu innowacyjnych rozwiązań odnawialnych źródeł energii</t>
  </si>
  <si>
    <r>
      <t xml:space="preserve">Cel operacji: </t>
    </r>
    <r>
      <rPr>
        <sz val="11"/>
        <color indexed="8"/>
        <rFont val="Calibri"/>
        <family val="2"/>
        <charset val="238"/>
        <scheme val="minor"/>
      </rPr>
      <t xml:space="preserve">Propagowanie wśród mieszkańców gminy Kołaki Kościelne, gminy Zambrów oraz gminy Szumowo instalacji związanych z odnawialnymi źródłami energii (OZE) a w szczególności przydomowych biogazowni oraz realizacji przez rolników wspólnych inwestycji w tym zakresie. </t>
    </r>
    <r>
      <rPr>
        <b/>
        <sz val="11"/>
        <color indexed="8"/>
        <rFont val="Calibri"/>
        <family val="2"/>
        <charset val="238"/>
        <scheme val="minor"/>
      </rPr>
      <t>Przedmiot operacji:</t>
    </r>
    <r>
      <rPr>
        <sz val="11"/>
        <color indexed="8"/>
        <rFont val="Calibri"/>
        <family val="2"/>
        <charset val="238"/>
        <scheme val="minor"/>
      </rPr>
      <t xml:space="preserve"> .Przedmiotem operacji jest organizacja wyjazdu studyjnego do Niemiec , w trakcie którego poruszone zostaną zagadnienia odnawialnych źródeł energii w tym przydomowych biogazowni oraz współpracy pomiędzy rolnikami w tym zakresie.  </t>
    </r>
    <r>
      <rPr>
        <b/>
        <sz val="11"/>
        <color indexed="8"/>
        <rFont val="Calibri"/>
        <family val="2"/>
        <charset val="238"/>
        <scheme val="minor"/>
      </rPr>
      <t xml:space="preserve">Temat operacji: </t>
    </r>
    <r>
      <rPr>
        <sz val="11"/>
        <color indexed="8"/>
        <rFont val="Calibri"/>
        <family val="2"/>
        <charset val="238"/>
        <scheme val="minor"/>
      </rPr>
      <t>Temat 5: Upowszechnianie wiedzy w zakresie optymalizacji wykorzystywania przez mieszkańców obszarów wiejskich zasobów środowiska naturalnego.</t>
    </r>
  </si>
  <si>
    <t>Mieszkańcy terenów wiejskich z gmin Kołaki Kościelne, Zambrów, Szumowo, wśród których ponad 50% stanowiły będą osoby do 35 lat, prowadzące działalność rolnicza, zainteresowane tematyką odnawialnych źródeł energii i współpracą między rolnikami oraz przedstawiciele Urzędów Gmin.</t>
  </si>
  <si>
    <t xml:space="preserve">57 810,00 </t>
  </si>
  <si>
    <t>Gmina Kołaki Kościelne</t>
  </si>
  <si>
    <t>ul. Kościelna 11, 18-315 Kołaki Kościelne</t>
  </si>
  <si>
    <t>Kiermasz zdrowej żywności i rękodzieła "NATURA I MY"</t>
  </si>
  <si>
    <r>
      <t xml:space="preserve">Cel operacji: </t>
    </r>
    <r>
      <rPr>
        <sz val="11"/>
        <color indexed="8"/>
        <rFont val="Calibri"/>
        <family val="2"/>
        <charset val="238"/>
        <scheme val="minor"/>
      </rPr>
      <t xml:space="preserve">Rozwój i promocja lokalnych producentów, usług i produktów lokalnych, popularyzacji kuchni lokalnej i zdrowej żywności, a także rękodzieła ludowego oraz wymiana doświadczeń.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zorganizowanie kiermaszu zdrowej żywności i rękodzieła "NATURA I MY".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</si>
  <si>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t>Liczba wystaw/ Liczba uczestników wystaw</t>
  </si>
  <si>
    <t xml:space="preserve">Lokalni producenci zdrowej, ekologicznej i tradycyjnej żywności, lokalnego rękodzieła, naturalnych kosmetyków,  osoby poszukujące zdrowej żywności lokalnego rękodzieła, naturalnych kosmetyków </t>
  </si>
  <si>
    <t>Powiat Białostocki</t>
  </si>
  <si>
    <t>ul. Borsucza 2, 15-569 Białystok</t>
  </si>
  <si>
    <t>Produkt lokalny w gminie Łapy</t>
  </si>
  <si>
    <r>
      <t xml:space="preserve">Cel operacji: </t>
    </r>
    <r>
      <rPr>
        <sz val="11"/>
        <color indexed="8"/>
        <rFont val="Calibri"/>
        <family val="2"/>
        <charset val="238"/>
        <scheme val="minor"/>
      </rPr>
      <t xml:space="preserve">Promocja lokalnych produktów bazujących na tradycyjnych recepturach wykonywanych przez mieszkańców terenów wiejskich, jak również umożliwienie nawiązywania kontaktów między twórcami a społecznością lokalną, a także wzajemnego poznania się, wymiany doświadczeń, podjęcia współpracy oraz wzajemnej inspiracji. </t>
    </r>
    <r>
      <rPr>
        <b/>
        <sz val="11"/>
        <color indexed="8"/>
        <rFont val="Calibri"/>
        <family val="2"/>
        <charset val="238"/>
        <scheme val="minor"/>
      </rPr>
      <t>Przedmiot operacji</t>
    </r>
    <r>
      <rPr>
        <sz val="11"/>
        <color indexed="8"/>
        <rFont val="Calibri"/>
        <family val="2"/>
        <charset val="238"/>
        <scheme val="minor"/>
      </rPr>
      <t xml:space="preserve">:.Przedmiotem operacji jest organizacja targów produktów lokalnych podczas dożynek w Gminie Łapy. </t>
    </r>
    <r>
      <rPr>
        <b/>
        <sz val="11"/>
        <color indexed="8"/>
        <rFont val="Calibri"/>
        <family val="2"/>
        <charset val="238"/>
        <scheme val="minor"/>
      </rPr>
      <t xml:space="preserve">Temat operacji: </t>
    </r>
    <r>
      <rPr>
        <sz val="11"/>
        <color indexed="8"/>
        <rFont val="Calibri"/>
        <family val="2"/>
        <charset val="238"/>
        <scheme val="minor"/>
      </rPr>
      <t xml:space="preserve">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r>
  </si>
  <si>
    <t>Liczba targów / Liczba uczestników targów</t>
  </si>
  <si>
    <t>Osoby zamieszkałe Miasto i Gminę Łapy oraz mieszkańcy gmin ościennych</t>
  </si>
  <si>
    <t>Gmina Łapy</t>
  </si>
  <si>
    <t>ul. Gen. W. Sikorskiego 24, 18-100 Łapy</t>
  </si>
  <si>
    <t>Festyn sportowo-rekreacyjny i piknik rolniczy „Powitanie Lata u Ossolińskich”</t>
  </si>
  <si>
    <r>
      <t xml:space="preserve">Cel operacji: </t>
    </r>
    <r>
      <rPr>
        <sz val="11"/>
        <color indexed="8"/>
        <rFont val="Calibri"/>
        <family val="2"/>
        <charset val="238"/>
        <scheme val="minor"/>
      </rPr>
      <t xml:space="preserve">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color indexed="8"/>
        <rFont val="Calibri"/>
        <family val="2"/>
        <charset val="238"/>
        <scheme val="minor"/>
      </rPr>
      <t>Przedmiot operacji:</t>
    </r>
    <r>
      <rPr>
        <sz val="11"/>
        <color indexed="8"/>
        <rFont val="Calibri"/>
        <family val="2"/>
        <charset val="238"/>
        <scheme val="minor"/>
      </rPr>
      <t>.Przedmiotem operacji jest organizacja festynu sportowo-rekreacyjnego i pikniku rolniczego pn. „Powitanie Lata u Ossolińskich”.</t>
    </r>
    <r>
      <rPr>
        <b/>
        <sz val="11"/>
        <color indexed="8"/>
        <rFont val="Calibri"/>
        <family val="2"/>
        <charset val="238"/>
        <scheme val="minor"/>
      </rPr>
      <t xml:space="preserve"> Temat operacji: </t>
    </r>
    <r>
      <rPr>
        <sz val="11"/>
        <color indexed="8"/>
        <rFont val="Calibri"/>
        <family val="2"/>
        <charset val="238"/>
        <scheme val="minor"/>
      </rPr>
      <t>Temat 5: Upowszechnianie wiedzy w zakresie optymalizacji wykorzystywania przez mieszkańców obszarów wiejskich zasobów środowiska naturalnego; Temat 9: Promocja jakości życia na wsi lub promocja wsi jako miejsca do życia i rozwoju zawodowego.</t>
    </r>
  </si>
  <si>
    <t>Szkolenie/ Impreza plenerowa/ Stoisko wystawiennicze/ Konkurs</t>
  </si>
  <si>
    <t>Liczba szkoleń / Liczba uczestników szkoleń/ Liczba imprez plenerowych/ Liczba stoisk wystawienniczych / Liczba konkursów/ Liczba uczestników konkursu</t>
  </si>
  <si>
    <t>2/100/1/1/1/120</t>
  </si>
  <si>
    <t>Mieszkańcy gminy Rudka i gmin ościennych, uczniowie ZSCKR w Rudce, rodzice uczniów, słuchacze KKZ, młodzi rolnicy, lokalni przedsiębiorcy, twórcy ludowi.</t>
  </si>
  <si>
    <t>Zespół Szkół Centrum Kształcenia Rolniczego im. Krzysztofa Kluka w Rudce</t>
  </si>
  <si>
    <t>ul. Ossolińskich 1, 17-123 Rudka</t>
  </si>
  <si>
    <t>Brama na Podlasie – Bramą do lokalnych tradycji</t>
  </si>
  <si>
    <r>
      <t>Cel operacji:</t>
    </r>
    <r>
      <rPr>
        <sz val="11"/>
        <color indexed="8"/>
        <rFont val="Calibri"/>
        <family val="2"/>
        <charset val="238"/>
        <scheme val="minor"/>
      </rPr>
      <t xml:space="preserve"> Stworzenie mieszkańcom obszarów wiejskich warunków do poznania sposobów uzyskiwania dodatkowych źródeł dochodu.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związanej z tematyką produktów lokalnych, przedsiębiorczości i kreowania pozytywnego wizerunku wsi.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</si>
  <si>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t xml:space="preserve">Osoby zainteresowane tematyką produktów lokalnych, przedsiębiorczości i kreowania pozytywnego wizerunku wsi </t>
  </si>
  <si>
    <t>Stowarzyszenie Lokalna Grupa Działania „Brama na Podlasie”</t>
  </si>
  <si>
    <t>ul. Mickiewicza 1a, 18-200 Wysokie Mazowieckie</t>
  </si>
  <si>
    <t>Aktywna Wieś</t>
  </si>
  <si>
    <r>
      <t xml:space="preserve">Cel operacji: </t>
    </r>
    <r>
      <rPr>
        <sz val="11"/>
        <rFont val="Calibri"/>
        <family val="2"/>
        <charset val="238"/>
        <scheme val="minor"/>
      </rPr>
      <t xml:space="preserve">Aktywizacja mieszkańców wsi oraz promowanie jakości życia na wsi. </t>
    </r>
    <r>
      <rPr>
        <b/>
        <sz val="11"/>
        <rFont val="Calibri"/>
        <family val="2"/>
        <charset val="238"/>
        <scheme val="minor"/>
      </rPr>
      <t xml:space="preserve">Przedmiot operacji: </t>
    </r>
    <r>
      <rPr>
        <sz val="11"/>
        <rFont val="Calibri"/>
        <family val="2"/>
        <charset val="238"/>
        <scheme val="minor"/>
      </rPr>
      <t xml:space="preserve"> Przedmiotem operacji jest organizacja bezpłatnych zajęć dla dzieci i młodzieży rozwijających zdolności plastyczne i manualne.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t>
    </r>
  </si>
  <si>
    <t>Zajęcia edukacyjne</t>
  </si>
  <si>
    <t>Liczba przeprowadzonych zajęć/ Liczba osób uczestniczących na zajęciach</t>
  </si>
  <si>
    <t>70/210</t>
  </si>
  <si>
    <t>Dzieci i młodzież w wieku szkolnym z terenu Gminy Grajewo</t>
  </si>
  <si>
    <t>Stowarzyszenie Rozwoju Gminy Grajewo</t>
  </si>
  <si>
    <t xml:space="preserve">Wojewodzin 2, 19-200 Grajewo </t>
  </si>
  <si>
    <t>„Sery Korycińskie – jak je ugryźć ?”- II edycja</t>
  </si>
  <si>
    <r>
      <t xml:space="preserve">Cel operacji: </t>
    </r>
    <r>
      <rPr>
        <sz val="11"/>
        <color indexed="8"/>
        <rFont val="Calibri"/>
        <family val="2"/>
        <charset val="238"/>
        <scheme val="minor"/>
      </rPr>
      <t>Zwiększenie wiedzy na temat praktycznego wykorzystania sera korycińskiego</t>
    </r>
    <r>
      <rPr>
        <b/>
        <sz val="11"/>
        <color indexed="8"/>
        <rFont val="Calibri"/>
        <family val="2"/>
        <charset val="238"/>
        <scheme val="minor"/>
      </rPr>
      <t>. Przedmiot operacji:</t>
    </r>
    <r>
      <rPr>
        <sz val="11"/>
        <color indexed="8"/>
        <rFont val="Calibri"/>
        <family val="2"/>
        <charset val="238"/>
        <scheme val="minor"/>
      </rPr>
      <t xml:space="preserve">  Przedmiotem operacji jest druk książki pn. „Sery Korycińskie – jak je ugryźć ?”- II edycja, z przepisami na potrawy z serem korycińskim. W publikacji zostało zebranych ponad sto przepisów na potrawy z serem korycińskim.. </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color indexed="8"/>
        <rFont val="Calibri"/>
        <family val="2"/>
        <charset val="238"/>
        <scheme val="minor"/>
      </rPr>
      <t xml:space="preserve"> </t>
    </r>
  </si>
  <si>
    <t xml:space="preserve">Liczba tytułów publikacji/ Nakład </t>
  </si>
  <si>
    <t>1/2500</t>
  </si>
  <si>
    <t>Stowarzyszenie „Korycinianki”</t>
  </si>
  <si>
    <t>ul .Knyszyńska 2a, 16-140 Korycin</t>
  </si>
  <si>
    <t>Dzień Konia na Podlasiu XV edycja</t>
  </si>
  <si>
    <r>
      <t xml:space="preserve">Cel operacji: </t>
    </r>
    <r>
      <rPr>
        <sz val="11"/>
        <color indexed="8"/>
        <rFont val="Calibri"/>
        <family val="2"/>
        <charset val="238"/>
        <scheme val="minor"/>
      </rPr>
      <t xml:space="preserve">Ochrona tradycji i kultury wsi podlaskiej mającej ogromne znaczenie dla tożsamości mieszkańców i godnej ochrony dla dobra społeczeństwa wiejskiego oraz jego rozwoju, poprzez wsparcie włączenia społecznego.  </t>
    </r>
    <r>
      <rPr>
        <b/>
        <sz val="11"/>
        <color indexed="8"/>
        <rFont val="Calibri"/>
        <family val="2"/>
        <charset val="238"/>
        <scheme val="minor"/>
      </rPr>
      <t>Przedmiot operacji:</t>
    </r>
    <r>
      <rPr>
        <sz val="11"/>
        <color indexed="8"/>
        <rFont val="Calibri"/>
        <family val="2"/>
        <charset val="238"/>
        <scheme val="minor"/>
      </rPr>
      <t xml:space="preserve"> Przedmiotem operacji jest organizacja imprezy plenerowej pn. "Dzień Konia na Podlasiu XV edycja". </t>
    </r>
    <r>
      <rPr>
        <b/>
        <sz val="11"/>
        <color indexed="8"/>
        <rFont val="Calibri"/>
        <family val="2"/>
        <charset val="238"/>
        <scheme val="minor"/>
      </rPr>
      <t xml:space="preserve">Temat operacji: </t>
    </r>
    <r>
      <rPr>
        <sz val="11"/>
        <color indexed="8"/>
        <rFont val="Calibri"/>
        <family val="2"/>
        <charset val="238"/>
        <scheme val="minor"/>
      </rPr>
      <t>Temat 1: Aktywizacja mieszkańców obszarów wiejskich w celu tworzenia partnerstw na rzecz realizacji projektów nakierowanych na rozwój tych obszarów, w skład których wchodzą przedstawiciele sektora publicznego, sektora prywatnego oraz organizacji pozarządowych; Temat 6: Upowszechnianie wiedzy w zakresie dotyczącym zachowania różnorodności genetycznej roślin lub zwierząt;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r>
  </si>
  <si>
    <t>Liczba imprez plenerowych/ Liczba uczestników imprez plenerowych</t>
  </si>
  <si>
    <t>Ogół społeczeństwa, w szczegółności hodowcy i rolnicy zainteresowani wykorzystaniem koni w gospodarstwie domowym</t>
  </si>
  <si>
    <t>Gminny Ośrodek Kultury w Turośni Kościelnej</t>
  </si>
  <si>
    <t xml:space="preserve">ul. Białostocka 5, 18-106 Turośń Kościelna </t>
  </si>
  <si>
    <t>Smog - nie tylko w mieście</t>
  </si>
  <si>
    <r>
      <t xml:space="preserve">Cel operacji: </t>
    </r>
    <r>
      <rPr>
        <sz val="11"/>
        <color indexed="8"/>
        <rFont val="Calibri"/>
        <family val="2"/>
        <charset val="238"/>
        <scheme val="minor"/>
      </rPr>
      <t xml:space="preserve">Uświadomienie uczestnikom konferencji: władzom samorządowym, rolnikom, doradcom oraz wszystkim pozostałym mieszkańcom obszarów wiejskich, jaki wpływ na środowisko i zdrowie ludzi ma palenie w piecach i na posesjach materiałów toksycznych, między innymi butelek, folii, opakowań plastikowych, typu PET oraz kartonów Tetra Pak.  </t>
    </r>
    <r>
      <rPr>
        <b/>
        <sz val="11"/>
        <color indexed="8"/>
        <rFont val="Calibri"/>
        <family val="2"/>
        <charset val="238"/>
        <scheme val="minor"/>
      </rPr>
      <t>Przedmiot operacji:</t>
    </r>
    <r>
      <rPr>
        <sz val="11"/>
        <color indexed="8"/>
        <rFont val="Calibri"/>
        <family val="2"/>
        <charset val="238"/>
        <scheme val="minor"/>
      </rPr>
      <t xml:space="preserve"> Przedmiotem operacji jest organizacja konferencji pn. "Smog - nie tylko w mieście". </t>
    </r>
    <r>
      <rPr>
        <b/>
        <sz val="11"/>
        <color indexed="8"/>
        <rFont val="Calibri"/>
        <family val="2"/>
        <charset val="238"/>
        <scheme val="minor"/>
      </rPr>
      <t xml:space="preserve">Temat operacji: </t>
    </r>
    <r>
      <rPr>
        <sz val="11"/>
        <color indexed="8"/>
        <rFont val="Calibri"/>
        <family val="2"/>
        <charset val="238"/>
        <scheme val="minor"/>
      </rPr>
      <t xml:space="preserve">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13: Upowszechnianie wiedzy w zakresie planowania rozwoju lokalnego z uwzględnieniem potencjału ekonomicznego, społecznego i środowiskowego danego obszaru. </t>
    </r>
  </si>
  <si>
    <t>Konferencja/Spot informacyjny w telewizji</t>
  </si>
  <si>
    <t xml:space="preserve">Liczba konferencji/ Liczba uczestników konferencji/Liczba audycji / programów / spotów w radiu i telewizji/Łączna liczba osób oglądających programy w telewizji oraz słuchaczy radiowych </t>
  </si>
  <si>
    <t>1/100/60/70000</t>
  </si>
  <si>
    <t>Rolnicy, doradcy rolni, pracownicy urzędów gmin i miast</t>
  </si>
  <si>
    <t>Organizacja Święta Gminy Zambrów</t>
  </si>
  <si>
    <r>
      <t>Cel operacji:</t>
    </r>
    <r>
      <rPr>
        <sz val="11"/>
        <color indexed="8"/>
        <rFont val="Calibri"/>
        <family val="2"/>
        <charset val="238"/>
        <scheme val="minor"/>
      </rPr>
      <t xml:space="preserve"> Promocja jakości życia na wsi oraz promocja wsi jako miejsca do życia i rozwoju zawodowego w szczególności wśród osób młodych w wieku do 35 roku życia, a także integracja lokalnej społeczności. Przedmiot operacji: Przedmiotem operacji jest organizacja imprezy plenerowej pn.  "Święto Gminy Zambrów".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</si>
  <si>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t xml:space="preserve">Mieszkańcy Gminy Zambrów oraz goście spoza obszaru gminy </t>
  </si>
  <si>
    <t>Gmina Zambrów</t>
  </si>
  <si>
    <t>ul. Fabryczna 3, 18-300 Zambrów</t>
  </si>
  <si>
    <t>Biesiada żniwiarzy – tradycje gminy Kołaki Kościelne</t>
  </si>
  <si>
    <r>
      <t>Cel operacji:</t>
    </r>
    <r>
      <rPr>
        <sz val="11"/>
        <rFont val="Calibri"/>
        <family val="2"/>
        <charset val="238"/>
        <scheme val="minor"/>
      </rPr>
      <t xml:space="preserve"> Promocja jakości życia na wsi, na które składają się zwyczaje i tradycja terenu gminy Kołaki Kościelne kierowana do ludzi młodych oraz przyjezdnych gości, ale też mieszkańców, jako miejsca bogatego zwyczajami i tradycją, miejsca wartego aby w nim pozostać oraz posiadającego duże możliwości do rozwoju ekologii i życia w bliskości natury. </t>
    </r>
    <r>
      <rPr>
        <b/>
        <sz val="11"/>
        <rFont val="Calibri"/>
        <family val="2"/>
        <charset val="238"/>
        <scheme val="minor"/>
      </rPr>
      <t>Przedmiot operacji</t>
    </r>
    <r>
      <rPr>
        <sz val="11"/>
        <rFont val="Calibri"/>
        <family val="2"/>
        <charset val="238"/>
        <scheme val="minor"/>
      </rPr>
      <t xml:space="preserve">: Przedmiotem operacji jest organizacja imprezy plenerowej prezentującej walory kulturowe i kulinarne Gminy Kołaki Kościelne. </t>
    </r>
    <r>
      <rPr>
        <b/>
        <sz val="11"/>
        <rFont val="Calibri"/>
        <family val="2"/>
        <charset val="238"/>
        <scheme val="minor"/>
      </rPr>
      <t>Temat operacji:</t>
    </r>
    <r>
      <rPr>
        <sz val="11"/>
        <rFont val="Calibri"/>
        <family val="2"/>
        <charset val="238"/>
        <scheme val="minor"/>
      </rPr>
      <t>Temat 9: Promocja jakości życia na wsi lub promocja wsi jako miejsca do życia i rozwoju zawodowego.</t>
    </r>
  </si>
  <si>
    <t xml:space="preserve"> Liczba imprez plenerowych/ Liczba uczestników imprez plenerowych</t>
  </si>
  <si>
    <t>1/280</t>
  </si>
  <si>
    <t>Mieszkańcy Gminy Kołaki Kościelne oraz osoby zainteresowane poznaniem walorów kulturowych i kulinarnych gminy</t>
  </si>
  <si>
    <r>
      <rPr>
        <b/>
        <sz val="11"/>
        <rFont val="Calibri"/>
        <family val="2"/>
        <charset val="238"/>
        <scheme val="minor"/>
      </rPr>
      <t>Cel operacji:</t>
    </r>
    <r>
      <rPr>
        <sz val="11"/>
        <rFont val="Calibri"/>
        <family val="2"/>
        <charset val="238"/>
        <scheme val="minor"/>
      </rPr>
      <t xml:space="preserve">  Podniesienie poziomu wiedzy i kompetencji  LGD w procesie wdrażania RLKS. </t>
    </r>
    <r>
      <rPr>
        <b/>
        <sz val="11"/>
        <rFont val="Calibri"/>
        <family val="2"/>
        <charset val="238"/>
        <scheme val="minor"/>
      </rPr>
      <t>Przedmiot operacji:</t>
    </r>
    <r>
      <rPr>
        <sz val="11"/>
        <rFont val="Calibri"/>
        <family val="2"/>
        <charset val="238"/>
        <scheme val="minor"/>
      </rPr>
      <t xml:space="preserve"> Wsparcie kompetencyjne LGD w procesie wdrażania LSR/RLKS poprzez zorganizowanie forum LGD, wymiana doświadczeń LGD, upowszechnianie dobrych praktyk w zakresie RLKS. </t>
    </r>
    <r>
      <rPr>
        <b/>
        <sz val="11"/>
        <rFont val="Calibri"/>
        <family val="2"/>
        <charset val="238"/>
        <scheme val="minor"/>
      </rPr>
      <t xml:space="preserve">Temat operacji: </t>
    </r>
    <r>
      <rPr>
        <sz val="11"/>
        <rFont val="Calibri"/>
        <family val="2"/>
        <charset val="238"/>
        <scheme val="minor"/>
      </rPr>
      <t>Upowszechnianie wiedzy w zakresie planowania rozwoju lokalnego z uwzględnieniem potencjału ekonomicznego, społecznego i środowiskowego danego obszaru.</t>
    </r>
  </si>
  <si>
    <t>1/41</t>
  </si>
  <si>
    <t>Cykl innowacyjnych warsztatów praktycznych dla uczniów i kadr szkół rolniczych w zakresie doboru odmian</t>
  </si>
  <si>
    <r>
      <rPr>
        <b/>
        <sz val="11"/>
        <rFont val="Calibri"/>
        <family val="2"/>
        <charset val="238"/>
        <scheme val="minor"/>
      </rPr>
      <t>Cel operacji:</t>
    </r>
    <r>
      <rPr>
        <sz val="1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Propagowanie wśród młodych rolników/przyszłych producentów racjonalnego gospodarowania gruntami rolnymi, uświadomienie im czym jest rekomendacja odmian.</t>
    </r>
    <r>
      <rPr>
        <b/>
        <sz val="11"/>
        <rFont val="Calibri"/>
        <family val="2"/>
        <charset val="238"/>
        <scheme val="minor"/>
      </rPr>
      <t xml:space="preserve"> Temat operacji: </t>
    </r>
    <r>
      <rPr>
        <sz val="11"/>
        <rFont val="Calibri"/>
        <family val="2"/>
        <charset val="238"/>
        <scheme val="minor"/>
      </rPr>
      <t>Upowszechnianie wiedzy w zakresie innowacyjnych rozwiązań w rolnictwie, produkcji żywności, leśnictwie i na obszarach wiejskich.</t>
    </r>
  </si>
  <si>
    <t>7/310</t>
  </si>
  <si>
    <t>Popularyzacja przetwórstwa jako dodatkowego źródła dochodu w gospodarwstwach rolnych</t>
  </si>
  <si>
    <r>
      <rPr>
        <b/>
        <sz val="11"/>
        <rFont val="Calibri"/>
        <family val="2"/>
        <charset val="238"/>
        <scheme val="minor"/>
      </rP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produktów spożywczych i przemysłowych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</si>
  <si>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9/min. 100</t>
  </si>
  <si>
    <t>Jak optymalnie wyzwolić potencjał regionu w zakresie jego rozwoju z wykorzystaniem żywności wysokiej jakości oraz skracania łańcucha dostaw?</t>
  </si>
  <si>
    <r>
      <rPr>
        <b/>
        <sz val="11"/>
        <rFont val="Calibri"/>
        <family val="2"/>
        <charset val="238"/>
        <scheme val="minor"/>
      </rPr>
      <t>Cel operacji:</t>
    </r>
    <r>
      <rPr>
        <sz val="11"/>
        <rFont val="Calibri"/>
        <family val="2"/>
        <charset val="238"/>
        <scheme val="minor"/>
      </rPr>
      <t xml:space="preserve"> Poprawa opłacalności produkcji produktów lokalnych poprzez propagowanie krótkich łańcuchów dostaw (KŁD). </t>
    </r>
    <r>
      <rPr>
        <b/>
        <sz val="11"/>
        <rFont val="Calibri"/>
        <family val="2"/>
        <charset val="238"/>
        <scheme val="minor"/>
      </rPr>
      <t>Przedmiot operacji:</t>
    </r>
    <r>
      <rPr>
        <sz val="11"/>
        <rFont val="Calibri"/>
        <family val="2"/>
        <charset val="238"/>
        <scheme val="minor"/>
      </rPr>
      <t xml:space="preserve"> Zorganizowanie konferencji (spotkania), dotyczącej omówienia bieżących zagadnień w temacie produktów lokalnych.</t>
    </r>
    <r>
      <rPr>
        <b/>
        <sz val="11"/>
        <rFont val="Calibri"/>
        <family val="2"/>
        <charset val="238"/>
        <scheme val="minor"/>
      </rPr>
      <t>Temat operacji</t>
    </r>
    <r>
      <rPr>
        <sz val="11"/>
        <rFont val="Calibri"/>
        <family val="2"/>
        <charset val="238"/>
        <scheme val="minor"/>
      </rPr>
      <t>: Upowszechnianie wiedzy w zakresie tworzenia krótkich łańcuchów dostaw w rozumieniu art. 2 ust. 1 akapit drugi lit. m rozporządzenia nr 1305/2013 w sektorze rolno-spożywczym.</t>
    </r>
  </si>
  <si>
    <t>Instytucje i organizacje wspierające rozwój obszarów wiejskich</t>
  </si>
  <si>
    <t>"Jak samorząd może animować rozwój obszarów wiejskich poprzez rozwój krótkich łańcuchów dystrybucji żywności?" - spotkanie poświęcone wymianie wiedzy tematycznej i prezentacji m.in. rezultatów wizyty we Włoszech w 2018 r. oraz sieciowaniu działań.</t>
  </si>
  <si>
    <r>
      <rPr>
        <b/>
        <sz val="11"/>
        <rFont val="Calibri"/>
        <family val="2"/>
        <charset val="238"/>
        <scheme val="minor"/>
      </rPr>
      <t>Cel operacji:</t>
    </r>
    <r>
      <rPr>
        <sz val="11"/>
        <rFont val="Calibri"/>
        <family val="2"/>
        <charset val="238"/>
        <scheme val="minor"/>
      </rPr>
      <t xml:space="preserve"> Zwiększenie zaangażowania samorzadu terytorialnego w propagowanie krótkich łańcuchów dystrybucji żywności. </t>
    </r>
    <r>
      <rPr>
        <b/>
        <sz val="11"/>
        <rFont val="Calibri"/>
        <family val="2"/>
        <charset val="238"/>
        <scheme val="minor"/>
      </rPr>
      <t>Przedmiot operacji:</t>
    </r>
    <r>
      <rPr>
        <sz val="11"/>
        <rFont val="Calibri"/>
        <family val="2"/>
        <charset val="238"/>
        <scheme val="minor"/>
      </rPr>
      <t xml:space="preserve"> Zorganizowanie konferencji związanej z propagowaniem rezultatów KSOW i zachęcaniem JST do włączania się w tematykę produktu lokalnego.</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</si>
  <si>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1/min. 30</t>
  </si>
  <si>
    <t>JST, Instytucje i organizacje wspierające rozwój obszarów wiejskich</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</si>
  <si>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</si>
  <si>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</si>
  <si>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Liczba konferencji/ liczba uczestników</t>
  </si>
  <si>
    <t>Sanepid, inspekcja weterynaryjna, IJHARS i inne organizacje i instytucje związane z higieną i jakością żywności</t>
  </si>
  <si>
    <t>"Higiena wytwarzania produktów pszczelich" - opracowanie poradnika zawierającego wiedzę tematyczną sprzyjającą rozwijaniu pasiek lokalnych mających wpływ na rozwój obszarów wiejskich</t>
  </si>
  <si>
    <t>Liczba publikacji (elektronicznych)</t>
  </si>
  <si>
    <t>Pszczelarze, inspekcja weterynaryjna</t>
  </si>
  <si>
    <t>Strona internetowa "Baza producentów lokalnych" służąca agregowaniu informacji o producentach żywności lokalnego pochodzenia</t>
  </si>
  <si>
    <r>
      <rPr>
        <b/>
        <sz val="11"/>
        <rFont val="Calibri"/>
        <family val="2"/>
        <charset val="238"/>
        <scheme val="minor"/>
      </rPr>
      <t>Cel operacji:</t>
    </r>
    <r>
      <rPr>
        <sz val="11"/>
        <rFont val="Calibri"/>
        <family val="2"/>
        <charset val="238"/>
        <scheme val="minor"/>
      </rPr>
      <t xml:space="preserve"> Celem operacji jest wzrost świadomości społeczeństwa i producentów w zakresie polityki rozwoju obszarów wiejskich w zakresie żywności wysokiej jakości. </t>
    </r>
    <r>
      <rPr>
        <b/>
        <sz val="11"/>
        <rFont val="Calibri"/>
        <family val="2"/>
        <charset val="238"/>
        <scheme val="minor"/>
      </rPr>
      <t xml:space="preserve">Przedmiot operacji: </t>
    </r>
    <r>
      <rPr>
        <sz val="11"/>
        <rFont val="Calibri"/>
        <family val="2"/>
        <charset val="238"/>
        <scheme val="minor"/>
      </rPr>
      <t>Identyfikacja, zgromadzenie i upowszechnienie producentów lokalnych, dzięki którym potencjalni odbiorcy będą mogli dotrzeć do wysokiej jakości surowców i produktów bezpośrednio u producenta - co skróciłoby również długość łańcucha dystrybucji i poprawiło opłacalność produkcji.</t>
    </r>
    <r>
      <rPr>
        <b/>
        <sz val="11"/>
        <rFont val="Calibri"/>
        <family val="2"/>
        <charset val="238"/>
        <scheme val="minor"/>
      </rPr>
      <t xml:space="preserve">Temat operacji: </t>
    </r>
    <r>
      <rPr>
        <sz val="11"/>
        <rFont val="Calibri"/>
        <family val="2"/>
        <charset val="238"/>
        <scheme val="minor"/>
      </rPr>
      <t>Upowszechnianie wiedzy w zakresie tworzenia krótkich łańcuchów dostaw w rozumieniu art. 2 ust. 1 akapit drugi lit. m rozporządzenia nr 1305/2013 w sektorze rolno-spożywczym oraz upowszechnianie wiedzy w zakresie systemów jakości żywności, o których mowa w art. 16 ust. 1 lit. a lub b rozporządzenia nr 1305/2013.</t>
    </r>
  </si>
  <si>
    <t>Liczba serwisów internetowych</t>
  </si>
  <si>
    <t>Konsumenci, producenci, media</t>
  </si>
  <si>
    <t>Tłumaczenie materiałów związanych z krótkimi łańcuchami dystrybucji</t>
  </si>
  <si>
    <r>
      <rPr>
        <b/>
        <sz val="11"/>
        <rFont val="Calibri"/>
        <family val="2"/>
        <charset val="238"/>
        <scheme val="minor"/>
      </rPr>
      <t>Cel operacji:</t>
    </r>
    <r>
      <rPr>
        <sz val="11"/>
        <rFont val="Calibri"/>
        <family val="2"/>
        <charset val="238"/>
        <scheme val="minor"/>
      </rPr>
      <t xml:space="preserve"> Poprawa opłacalności produkcji produktów lokalnych poprzez propagowanie krótkich łańcuchów dostaw (KŁD).</t>
    </r>
    <r>
      <rPr>
        <b/>
        <sz val="11"/>
        <rFont val="Calibri"/>
        <family val="2"/>
        <charset val="238"/>
        <scheme val="minor"/>
      </rPr>
      <t xml:space="preserve"> Przedmiot operacji:</t>
    </r>
    <r>
      <rPr>
        <sz val="11"/>
        <rFont val="Calibri"/>
        <family val="2"/>
        <charset val="238"/>
        <scheme val="minor"/>
      </rPr>
      <t xml:space="preserve"> Przedmiotem operacji jest  pozyskanie publikacji nt. KŁD opracowanej przez włoskich partnerów oraz jej przetłumaczenie na język polski. </t>
    </r>
    <r>
      <rPr>
        <b/>
        <sz val="11"/>
        <rFont val="Calibri"/>
        <family val="2"/>
        <charset val="238"/>
        <scheme val="minor"/>
      </rPr>
      <t>Temat operacji:</t>
    </r>
    <r>
      <rPr>
        <sz val="11"/>
        <rFont val="Calibri"/>
        <family val="2"/>
        <charset val="238"/>
        <scheme val="minor"/>
      </rPr>
      <t xml:space="preserve"> Temat: Upowszechnianie wiedzy w zakresie tworzenia krótkich łańcuchów dostaw w rozumieniu art. 2 ust. 1 akapit drugi lit. m rozporządzenia nr 1305/2013 w sektorze rolno-spożywczym.</t>
    </r>
  </si>
  <si>
    <t>Opracowanie (wersja elektroniczna)</t>
  </si>
  <si>
    <t xml:space="preserve">Liczba opracowań </t>
  </si>
  <si>
    <t>Konsumenci, producenci</t>
  </si>
  <si>
    <t xml:space="preserve">Promowanie w mediach współpracy w sektorze rolnym i realizacji przez rolników wspólnych inwestycji  </t>
  </si>
  <si>
    <t>Audycje telewizyjne i radiowe, publikacje prasowe oraz publikacje w portalach lokalnych</t>
  </si>
  <si>
    <t>Liczba indywidualnych audycji radiowych i telewizyjnych/ liczba emisji radiowych i telewizuyjnych/ liczba indywidualnych artykułów prasowych oraz internetowych/ liczba emisji artykułów prasowych oraz internetowych</t>
  </si>
  <si>
    <t>5/18/5/14</t>
  </si>
  <si>
    <t>Mieszkańcy obszarów wiejskich, przedstawiciele instytucji współpracujących z rolnictwem, ogół społeczeństwa</t>
  </si>
  <si>
    <r>
      <rPr>
        <b/>
        <sz val="11"/>
        <rFont val="Calibri"/>
        <family val="2"/>
        <charset val="238"/>
        <scheme val="minor"/>
      </rPr>
      <t xml:space="preserve">Cel operacji: </t>
    </r>
    <r>
      <rPr>
        <sz val="11"/>
        <rFont val="Calibri"/>
        <family val="2"/>
        <charset val="238"/>
        <scheme val="minor"/>
      </rPr>
      <t xml:space="preserve">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</si>
  <si>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t>1/62</t>
  </si>
  <si>
    <t>Konferencja pn. "Aktywizacja lokalnych społeczności - zasady ubiegania się o środki UE oraz krajowe na działalność OSP"</t>
  </si>
  <si>
    <r>
      <rPr>
        <b/>
        <sz val="11"/>
        <rFont val="Calibri"/>
        <family val="2"/>
        <charset val="238"/>
        <scheme val="minor"/>
      </rPr>
      <t>Cel operacji:</t>
    </r>
    <r>
      <rPr>
        <sz val="11"/>
        <rFont val="Calibri"/>
        <family val="2"/>
        <charset val="238"/>
        <scheme val="minor"/>
      </rPr>
      <t xml:space="preserve"> Celem operacji jest przekazanie rozwiązań i wiedzy w zakresie ubiegania się o środki UE oraz krajowe na działalność OSP. </t>
    </r>
    <r>
      <rPr>
        <b/>
        <sz val="11"/>
        <rFont val="Calibri"/>
        <family val="2"/>
        <charset val="238"/>
        <scheme val="minor"/>
      </rPr>
      <t xml:space="preserve">Przedmiot operacji:  </t>
    </r>
    <r>
      <rPr>
        <sz val="11"/>
        <rFont val="Calibri"/>
        <family val="2"/>
        <charset val="238"/>
        <scheme val="minor"/>
      </rPr>
      <t xml:space="preserve">Zapoznanie uczestników konferencji z możliwościami jakie dają fundusze UE i krajowe oraz zachęcenie osób zamieszkujących obszary wiejskie do większej aktywności na rzecz lokalnych społeczności.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</si>
  <si>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t>Liczba konferencji/ uczestnicy konferencji</t>
  </si>
  <si>
    <t>Osoby zamieszkujące obszary wiejskie województwa podlaskiego,</t>
  </si>
  <si>
    <t>1, 5</t>
  </si>
  <si>
    <t>Produkt lokalny - czyli aktywnie i lokalnie</t>
  </si>
  <si>
    <r>
      <rPr>
        <b/>
        <sz val="11"/>
        <rFont val="Calibri"/>
        <family val="2"/>
        <charset val="238"/>
        <scheme val="minor"/>
      </rPr>
      <t>Cel operacji:</t>
    </r>
    <r>
      <rPr>
        <sz val="11"/>
        <rFont val="Calibri"/>
        <family val="2"/>
        <charset val="238"/>
        <scheme val="minor"/>
      </rPr>
      <t xml:space="preserve">  Zwiększenie aktywności społecznej, wzrost wiedzy i zaangażowania 30 mieszkańców Gminy Dobrzyniewo poprzez poznanie dobrych praktyk, które zaktywizują i pokażą możliwości różnych form aktywności na terenach wiejskich. </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</si>
  <si>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t xml:space="preserve">Wyjazd studyjny/ Warsztaty </t>
  </si>
  <si>
    <t>Liczba wyjazdów studyjnych/ Liczba uczestników wyjazdu studyjnego/ Liczba warsztatów/ Liczba uczestników warsztatów</t>
  </si>
  <si>
    <t>1/30/2/30</t>
  </si>
  <si>
    <t xml:space="preserve">Mieszkańcy Gminy Dobrzyniewo Duże w szczególności: członkowie organizacji pozarządowych, kół gospodyń wiejskich, przedsiębiorcy lub ich przedstawiciele, rolnicy, właściciele gospodarstw agroturystycznych, pracownicy JST, przedstawiciele LGD- Puszcza Knyszyńska.  </t>
  </si>
  <si>
    <t>Gmina Dobrzyniewo Duże</t>
  </si>
  <si>
    <t xml:space="preserve">Dobrzyniewo Duże,         
ul. Białostocka,   
16-002 Dobrzyniewo Duże
</t>
  </si>
  <si>
    <t>Obszary Wiejskie szansą na lepsze "jutro" - wyjazd studyjny</t>
  </si>
  <si>
    <r>
      <rPr>
        <b/>
        <sz val="11"/>
        <rFont val="Calibri"/>
        <family val="2"/>
        <charset val="238"/>
        <scheme val="minor"/>
      </rPr>
      <t>Cel operacji:</t>
    </r>
    <r>
      <rPr>
        <sz val="11"/>
        <rFont val="Calibri"/>
        <family val="2"/>
        <charset val="238"/>
        <scheme val="minor"/>
      </rPr>
      <t xml:space="preserve"> Zapoznanie uczestników z przedsiębiorczością i turystyką regionu Dalmacja (Chorwacja) oraz zaobserwowanie dobrych praktyk w zakresie wykorzystania lokalnych zasobów przyrodniczych i kulturowych dla poprawy jakości życia mieszkańców na terenach wiejskich, jak również próba nawiązania sieci współpracy pomiędzy LGD z województwa podlaskiego a LGD z Chorwacji poprzez organizację wyjazdu studyjnego w terminie do końca lipca 2019 r.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</si>
  <si>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t>
  </si>
  <si>
    <t>1/min. 20 osób</t>
  </si>
  <si>
    <t>Pracownicy biur oraz członkowie Lokalnych Grup Działania z województwa podlaskiego.</t>
  </si>
  <si>
    <t>Lokalna Grupa Działania "Puszcza Białowieska"</t>
  </si>
  <si>
    <t xml:space="preserve">Hajnówka
ul. A. Zina 1
17-200 Hajnówka
</t>
  </si>
  <si>
    <t>Wizyta studyjna do Francji w dniach 18-22 września 2019 r. pn. "Dobre przykłady w zakresie rozwoju turystyki opartej na walorach przyrody oraz dziedzictwie kulturowym"</t>
  </si>
  <si>
    <r>
      <rPr>
        <b/>
        <sz val="11"/>
        <rFont val="Calibri"/>
        <family val="2"/>
        <charset val="238"/>
        <scheme val="minor"/>
      </rPr>
      <t>Cel operacji:</t>
    </r>
    <r>
      <rPr>
        <sz val="11"/>
        <rFont val="Calibri"/>
        <family val="2"/>
        <charset val="238"/>
        <scheme val="minor"/>
      </rPr>
      <t xml:space="preserve"> Celem operacji jest organizacja wizyty studyjnej do Francji i przybliżenie jej uczestnikom bogatych doświadczeń lokalnych grup działania z zakresu rozwoju obszarów wiejskich. Nawiązanie współpracy podlaskich LGD z francuskimi oraz planowanie rozwoju lokalnego z uwzględnieniem potencjału ekonomicznego, społecznego i środowiskowego poprzez  zapoznanie z projektami dotyczącymi rozwoju turystyki opartej na walorach przyrody,  dziedzictwie kulturowym, produkcie lokalnym. </t>
    </r>
    <r>
      <rPr>
        <b/>
        <sz val="11"/>
        <rFont val="Calibri"/>
        <family val="2"/>
        <charset val="238"/>
        <scheme val="minor"/>
      </rPr>
      <t>Przedmiot operacji:</t>
    </r>
    <r>
      <rPr>
        <sz val="11"/>
        <rFont val="Calibri"/>
        <family val="2"/>
        <charset val="238"/>
        <scheme val="minor"/>
      </rPr>
      <t xml:space="preserve"> Zaprezentowanie uczestnikom wyjazdu najlepszych przykładów projektów w zakresie rozwoju turystyki i ich wpływu na wsparcie włączenia społecznego, ograniczenie ubóstwa i rozwoju gospodarczego obszarów wiejskich przy wykorzystaniu potencjału natury, produktu lokalnego oraz dziedzictwa kulturowego. </t>
    </r>
    <r>
      <rPr>
        <b/>
        <sz val="11"/>
        <rFont val="Calibri"/>
        <family val="2"/>
        <charset val="238"/>
        <scheme val="minor"/>
      </rPr>
      <t xml:space="preserve">Temat operacji: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Upowszechnianie wiedzy dotyczącej zarządzania projektami z zakresu rozwoju obszarów wiejskich; Upowszechnianie wiedzy w zakresie planowania rozwoju lokalnego z uwzględnieniem potencjału ekonomicznego, społecznego i środowiskowego danego obszaru.</t>
    </r>
  </si>
  <si>
    <t>1/12</t>
  </si>
  <si>
    <t xml:space="preserve">Przedstawiciele lokalnych grup działania woj. podlaskiego. </t>
  </si>
  <si>
    <t>Stowarzyszenie "Lokalna Grupa Działania - Tygiel Doliny Bugu"</t>
  </si>
  <si>
    <t xml:space="preserve">Drohiczyn,
ul. Warszawska 51/7,
17-312 Drohiczyn 
</t>
  </si>
  <si>
    <t>Forum Podlaskich Lokalnych Grup Działania - wymiana wiedzy i doświadczeń</t>
  </si>
  <si>
    <r>
      <rPr>
        <b/>
        <sz val="11"/>
        <rFont val="Calibri"/>
        <family val="2"/>
        <charset val="238"/>
        <scheme val="minor"/>
      </rPr>
      <t>Cel operacji: P</t>
    </r>
    <r>
      <rPr>
        <sz val="11"/>
        <rFont val="Calibri"/>
        <family val="2"/>
        <charset val="238"/>
        <scheme val="minor"/>
      </rPr>
      <t xml:space="preserve">odniesienie wiedzy i kompetencji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w terminie do końca września 2019 r.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</si>
  <si>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Pracownicy biur oraz członkowie Lokalnych Grup Działania z województwa podlaskiego, jak też przedstawiciele Urzędu Marszałkowskiego Województwa Podlaskiego, MRiRW oraz ARiMR. </t>
  </si>
  <si>
    <t>Wizyta studyjna w Bieszczady</t>
  </si>
  <si>
    <r>
      <rPr>
        <b/>
        <sz val="11"/>
        <rFont val="Calibri"/>
        <family val="2"/>
        <charset val="238"/>
        <scheme val="minor"/>
      </rPr>
      <t>Cel operacji:</t>
    </r>
    <r>
      <rPr>
        <sz val="11"/>
        <rFont val="Calibri"/>
        <family val="2"/>
        <charset val="238"/>
        <scheme val="minor"/>
      </rPr>
      <t xml:space="preserve"> Poznanie dobrych praktyk w oparciu o produkty i usługi lokalne z zakresu ekoturystyki i turystyki, przedsiębiorczości społecznej, tworzenia sieci współpracy oraz produktów lokalnych, jak również nawiązanie kontaktów pomiędzy LGD poprzez uczestnictwo w wizycie studyjnej w Bieszczady oraz aktywizacja uczestników do podejmowania inicjatyw w zakresie rozwoju obszarów wiejskich.  </t>
    </r>
    <r>
      <rPr>
        <b/>
        <sz val="11"/>
        <rFont val="Calibri"/>
        <family val="2"/>
        <charset val="238"/>
        <scheme val="minor"/>
      </rPr>
      <t>Przedmiot operacji:</t>
    </r>
    <r>
      <rPr>
        <sz val="11"/>
        <rFont val="Calibri"/>
        <family val="2"/>
        <charset val="238"/>
        <scheme val="minor"/>
      </rPr>
      <t xml:space="preserve"> Zapoznanie uczestników z dobrymi praktykami w zakresie rozwoju oferty obszarów partnerów w oparciu o produkty i usługi lokalne z zakresu ekoturystyki i turystyki, przedsiębiorczości społecznej, tworzenia sieci współpracy oraz produktów lokalnych.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 </t>
    </r>
  </si>
  <si>
    <t>XXVI Regionalna Wystawa Zwierząt Hodowlanych Szepietowo 2019 - przedsięwzięcie edukacyjne</t>
  </si>
  <si>
    <r>
      <rPr>
        <b/>
        <sz val="11"/>
        <rFont val="Calibri"/>
        <family val="2"/>
        <charset val="238"/>
        <scheme val="minor"/>
      </rPr>
      <t>Cel operacji:</t>
    </r>
    <r>
      <rPr>
        <sz val="11"/>
        <rFont val="Calibri"/>
        <family val="2"/>
        <charset val="238"/>
        <scheme val="minor"/>
      </rPr>
      <t xml:space="preserve"> Zwiększenie udziału zainteresowanych stron we wdrażaniu inicjatyw na rzecz rozwoju obszarów wiejskich. Przeszkolenie hodowców bydła z zakresu efektywnego żywienia zwierząt oraz tworzenia współpracy partnerskiej, przedsiębiorczości i lokalnego przetwórstwa. 
. </t>
    </r>
    <r>
      <rPr>
        <b/>
        <sz val="11"/>
        <rFont val="Calibri"/>
        <family val="2"/>
        <charset val="238"/>
        <scheme val="minor"/>
      </rPr>
      <t>Przedmiot operacji:</t>
    </r>
    <r>
      <rPr>
        <sz val="11"/>
        <rFont val="Calibri"/>
        <family val="2"/>
        <charset val="238"/>
        <scheme val="minor"/>
      </rPr>
      <t xml:space="preserve"> Organizacja XXVI Regionalnej Wystawy Zwierząt Hodowlanych oraz seminarium edukacyjnego podczas którego promowane będą innowacyjne technologie oraz wymiana wiedzy i doświadczeń pomiędzy zainteresowanymi. </t>
    </r>
    <r>
      <rPr>
        <b/>
        <sz val="11"/>
        <rFont val="Calibri"/>
        <family val="2"/>
        <charset val="238"/>
        <scheme val="minor"/>
      </rPr>
      <t>Temat operacji</t>
    </r>
    <r>
      <rPr>
        <sz val="11"/>
        <rFont val="Calibri"/>
        <family val="2"/>
        <charset val="238"/>
        <scheme val="minor"/>
      </rPr>
      <t xml:space="preserve">: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</si>
  <si>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Seminarium/ Wystawa/ Materiał drukowany/ Spot  w radiu i/lub telewizji </t>
  </si>
  <si>
    <t>Liczba seminariów/ Liczba uczestników seminarium/ Liczba wystaw/ Liczba rodzajów materiałów drukowanych/ Liczba spotów w radiu i/lub telewizji</t>
  </si>
  <si>
    <t xml:space="preserve">1/250/1/6/73 </t>
  </si>
  <si>
    <t>Rolnicy i mieszkańcy obszarów wiejskich.</t>
  </si>
  <si>
    <t xml:space="preserve">Szepietowo-Wawrzyńce 64, 
18-210 Szepietowo
</t>
  </si>
  <si>
    <t>Uprawy tlenowców szansą na zrównoważony rozwój wsi</t>
  </si>
  <si>
    <r>
      <rPr>
        <b/>
        <sz val="11"/>
        <rFont val="Calibri"/>
        <family val="2"/>
        <charset val="238"/>
        <scheme val="minor"/>
      </rPr>
      <t>Cel operacji:</t>
    </r>
    <r>
      <rPr>
        <sz val="11"/>
        <rFont val="Calibri"/>
        <family val="2"/>
        <charset val="238"/>
        <scheme val="minor"/>
      </rPr>
      <t xml:space="preserve"> Wymiana wiedzy, dotychczasowych doświadczeń oraz wskazanie możliwości zrównoważonego rozwoju dla podmiotów biorących udział w rozwoju obszarów wiejskich, ukierunkowanym na ochronę środowiska naturalnego. 
</t>
    </r>
    <r>
      <rPr>
        <b/>
        <sz val="11"/>
        <rFont val="Calibri"/>
        <family val="2"/>
        <charset val="238"/>
        <scheme val="minor"/>
      </rPr>
      <t>Przedmiot operacji:</t>
    </r>
    <r>
      <rPr>
        <sz val="11"/>
        <rFont val="Calibri"/>
        <family val="2"/>
        <charset val="238"/>
        <scheme val="minor"/>
      </rPr>
      <t xml:space="preserve"> Przekazania wiedzy dotyczącej upraw tlenowych oraz pszczelarstwa.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</si>
  <si>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Wyjazd studyjny/ Konferencja/ Stoisko wystawiennicze/  Publikacja/ Film promocyjny</t>
  </si>
  <si>
    <t xml:space="preserve">Liczba warsztatów/ Liczba uczestników warsztatów/ Liczba wyjazdów studyjnych/ Liczba uczestników wyjazdu studyjnego/ Liczba konferencji/ Liczba uczestników konferencji/ Liczba stoisk wystawienniczych/ Szacowana liczba odwiedzających stoiska wystawiennicze/ Liczba tytułów publikacji/ Liczba filmów promocyjnych  </t>
  </si>
  <si>
    <t>10/ 100/ 1/ 20/ 2/ 50/ 5/ 100/ 2/ 1</t>
  </si>
  <si>
    <t>Przedstawiciele jednostek samorządów terytorialnych gmin wiejskich, którzy podejmą wyzwanie stworzenia „Programu zagospodarowania nieużytków w gminach wiejskich”/ Osoby bezrobotne z terenów wiejskich oraz osoby uczące się do 26 roku życia na kierunkach rolniczych oraz ochrony środowiska lub pokrewnych.</t>
  </si>
  <si>
    <t>Gminny Ośrodek Kultury w Boćkach</t>
  </si>
  <si>
    <t xml:space="preserve">Boćki
ul. Dubieńska 11,
17-111 Boćki 
</t>
  </si>
  <si>
    <t>"Polsko - Węgierskie doświadczenia w budowaniu partnerstwa na rzecz zrównoważonego rozwoju obszarów wiejskich - wyjazd studyjny"</t>
  </si>
  <si>
    <r>
      <rPr>
        <b/>
        <sz val="11"/>
        <rFont val="Calibri"/>
        <family val="2"/>
        <charset val="238"/>
        <scheme val="minor"/>
      </rPr>
      <t>Cel operacji:</t>
    </r>
    <r>
      <rPr>
        <sz val="11"/>
        <rFont val="Calibri"/>
        <family val="2"/>
        <charset val="238"/>
        <scheme val="minor"/>
      </rPr>
      <t xml:space="preserve"> Celem operacji jest zdobycie wiedzy przez 41 osób reprezentujących podmioty uczestniczące w rozwoju obszarów wiejskich województwa podlaskiego w zakresie możliwości zwiększenia udziału zainteresowanych stron w tworzeniu oraz wdrażaniu wspólnych inicjatyw i innowacji na rzecz rozwoju obszarów wiejskich na przykładzie rolnictwa w wizytowanym kraju. </t>
    </r>
    <r>
      <rPr>
        <b/>
        <sz val="11"/>
        <rFont val="Calibri"/>
        <family val="2"/>
        <charset val="238"/>
        <scheme val="minor"/>
      </rPr>
      <t xml:space="preserve">Przedmiot operacji: </t>
    </r>
    <r>
      <rPr>
        <sz val="11"/>
        <rFont val="Calibri"/>
        <family val="2"/>
        <charset val="238"/>
        <scheme val="minor"/>
      </rPr>
      <t xml:space="preserve">Identyfikacja, zgromadzenie, wymiana i upowszechnienie doświadczeń rolników oraz przedstawicieli innych podmiotów działających na rzecz rozwoju obszarów wiejskich województwa podlaskiego oraz przedstawicieli Węgierskich. </t>
    </r>
    <r>
      <rPr>
        <b/>
        <sz val="11"/>
        <rFont val="Calibri"/>
        <family val="2"/>
        <charset val="238"/>
        <scheme val="minor"/>
      </rPr>
      <t xml:space="preserve">Temat operacji: </t>
    </r>
    <r>
      <rPr>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</si>
  <si>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min.41</t>
  </si>
  <si>
    <t>Grupę docelową operacji stanowić będą przedstawiciele podmiotów uczestniczących w rozwoju obszarów wiejskich.</t>
  </si>
  <si>
    <t xml:space="preserve">Porosły, 
ul. Wierzbowa 57,
16-070 Choroszcz
</t>
  </si>
  <si>
    <t>Porejestrowe Doświadczalnictwo Odmianowe nośnikiem postępu biologicznego w produkcji roślinnej</t>
  </si>
  <si>
    <r>
      <rPr>
        <b/>
        <sz val="11"/>
        <rFont val="Calibri"/>
        <family val="2"/>
        <charset val="238"/>
        <scheme val="minor"/>
      </rPr>
      <t>Cel operacji:</t>
    </r>
    <r>
      <rPr>
        <sz val="11"/>
        <rFont val="Calibri"/>
        <family val="2"/>
        <charset val="238"/>
        <scheme val="minor"/>
      </rPr>
      <t xml:space="preserve"> Przekazanie wiedzy o gatunkach i odmianach roślin rolniczych, które mogą poprawić strukturę zasiewów gruntów rolnych w woj. podlaskim oraz wysokość osiąganych plonów.</t>
    </r>
    <r>
      <rPr>
        <b/>
        <sz val="11"/>
        <rFont val="Calibri"/>
        <family val="2"/>
        <charset val="238"/>
        <scheme val="minor"/>
      </rPr>
      <t xml:space="preserve"> Przedmiot operacji:</t>
    </r>
    <r>
      <rPr>
        <sz val="11"/>
        <rFont val="Calibri"/>
        <family val="2"/>
        <charset val="238"/>
        <scheme val="minor"/>
      </rPr>
      <t xml:space="preserve"> Wykonanie spotu reklamowego na temat postępu biologicznego, jak również czynników naturalnie ograniczających potencjał plonowania.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obszarach innych niż wskazane w pkt. 4.7; Wspieranie tworzenia sieci współpracy partnerskiej dotyczącej rolnictwa i obszarów wiejskich przez podnoszenie poziomu wiedzy w tym zakresie.</t>
    </r>
  </si>
  <si>
    <t xml:space="preserve">Liczba publikacji w internecie/ Liczba stron internetowych, na których zostanie zamieszczona publikacja / Liczba odwiedzin strony internetowej </t>
  </si>
  <si>
    <t>1/4/ ok. 200 odsłon</t>
  </si>
  <si>
    <t>Rolnicy, osoby związane z sektorem rolno-spożywczym z terenu woj. podlaskiego.</t>
  </si>
  <si>
    <t>COBORU Stacja Doświadczalna Oceny Odmian w Krzyżewie</t>
  </si>
  <si>
    <t xml:space="preserve">Krzyżewo 26,
18-218 Sokoły
</t>
  </si>
  <si>
    <t>Kultywowanie tradycji ludowych oraz rozwój przedsiębiorczości wiejskiej na terenie Powiatu Monieckiego</t>
  </si>
  <si>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opartej na lokalnych tradycjach. </t>
    </r>
    <r>
      <rPr>
        <b/>
        <sz val="11"/>
        <rFont val="Calibri"/>
        <family val="2"/>
        <charset val="238"/>
        <scheme val="minor"/>
      </rPr>
      <t xml:space="preserve">Przedmiot operacji: </t>
    </r>
    <r>
      <rPr>
        <sz val="11"/>
        <rFont val="Calibri"/>
        <family val="2"/>
        <charset val="238"/>
        <scheme val="minor"/>
      </rPr>
      <t xml:space="preserve">Zaprezentowanie tradycji ludowych podczas jarmarku oraz wymiana wiedzy i doświadczenia,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4.7; Promocja jakości życia na wsi lub promocja wsi jako miejsca do życia i rozwoju zawodowego.         </t>
    </r>
  </si>
  <si>
    <t>Szkolenie/ Impreza plenerowa</t>
  </si>
  <si>
    <t xml:space="preserve">Liczba szkoleń/ Liczba uczestników szkolenia/ Liczba imprez plenerowych/ Szacowana liczba uczestników imprezy plenerowej  </t>
  </si>
  <si>
    <t>1/ 50/ 1/ 900</t>
  </si>
  <si>
    <t>Mieszkańcy obszarów wiejskich, lokalni producenci i wytwórcy produktów tradycyjnych i lokalnych, firmy i instytucje z branży rolniczej, firmy prowadzące działalność gospodarczą.</t>
  </si>
  <si>
    <t xml:space="preserve">Mońki,
ul. Słowackiego 5a
19-100 Mońki 
</t>
  </si>
  <si>
    <t>Idea Kilometra Zero szansą na rozwój obszarów wiejskich - wyjazd studyjny</t>
  </si>
  <si>
    <r>
      <rPr>
        <b/>
        <sz val="11"/>
        <rFont val="Calibri"/>
        <family val="2"/>
        <charset val="238"/>
        <scheme val="minor"/>
      </rPr>
      <t xml:space="preserve">Cel operacji: </t>
    </r>
    <r>
      <rPr>
        <sz val="11"/>
        <rFont val="Calibri"/>
        <family val="2"/>
        <charset val="238"/>
        <scheme val="minor"/>
      </rPr>
      <t xml:space="preserve">Zapoznanie się z dobrze rozwijającym się i cieszącym się dużą popularnością modelem współpracy KM0 w regionie Veneto we Włoszech, którego ideą jest promowanie produktów pochodzacych od lokalnych przedsiębiorców poprzez nakierowanierestauracji, kawiarni, kucharzy, sprzedawców oraz stołówek na oferowanie klientom lokalnych produktów, a także wspieranie sprzedaży produktów bezpośrednio z gospodarstwa. </t>
    </r>
    <r>
      <rPr>
        <b/>
        <sz val="11"/>
        <rFont val="Calibri"/>
        <family val="2"/>
        <charset val="238"/>
        <scheme val="minor"/>
      </rPr>
      <t xml:space="preserve">Przedmiot operacji: </t>
    </r>
    <r>
      <rPr>
        <sz val="11"/>
        <rFont val="Calibri"/>
        <family val="2"/>
        <charset val="238"/>
        <scheme val="minor"/>
      </rPr>
      <t xml:space="preserve">Zaprezentowanie idei Kilometra Zero oraz funkcjonowania krótkich łańcuchów dostaw.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</si>
  <si>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20</t>
  </si>
  <si>
    <t>Przedstawiciele JST oraz ich jednostek podległych, członkowie stowarzyszeń i LGD, przedsiębiorcy.</t>
  </si>
  <si>
    <t>Gmina Boćki</t>
  </si>
  <si>
    <t xml:space="preserve">Boćki,
Plac Armii Krajowej 3,
17-111 Boćki 
</t>
  </si>
  <si>
    <t>EkoSmaki Podlasia</t>
  </si>
  <si>
    <r>
      <rPr>
        <b/>
        <sz val="11"/>
        <rFont val="Calibri"/>
        <family val="2"/>
        <charset val="238"/>
        <scheme val="minor"/>
      </rPr>
      <t xml:space="preserve">Cel operacji: </t>
    </r>
    <r>
      <rPr>
        <sz val="11"/>
        <rFont val="Calibri"/>
        <family val="2"/>
        <charset val="238"/>
        <scheme val="minor"/>
      </rPr>
      <t xml:space="preserve">Wzmocnienie współpracy między podmiotami zaangażowanymi w rozwój obszarów wiejskich (m.in. producentami, przetwórcami i dystrybutorami) skutkujące ożywieniem przedsiębiorczości wśród mieszkańców wsi województwa podlaskiego. </t>
    </r>
    <r>
      <rPr>
        <b/>
        <sz val="11"/>
        <rFont val="Calibri"/>
        <family val="2"/>
        <charset val="238"/>
        <scheme val="minor"/>
      </rPr>
      <t>Przedmiot operacji:</t>
    </r>
    <r>
      <rPr>
        <sz val="11"/>
        <rFont val="Calibri"/>
        <family val="2"/>
        <charset val="238"/>
        <scheme val="minor"/>
      </rPr>
      <t xml:space="preserve">  Zwiększenia świadomości wśród mieszkańców województwa podlaskiego dot. certyfikowanych produktów i działalności producentów, przetwórców rolnych, dystrybutorów z obszarów wiejskich, a także promocja wsi jako miejsca do życia i rozwoju zawodowego.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</si>
  <si>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Seminarium/ Targi/ Materiał drukowany/Prasa/ Informacje i publikacje w internecie/audycja/film/spot odpowiednio 
w radiu i telewizji </t>
  </si>
  <si>
    <t xml:space="preserve">Liczba seminariów/ Liczba uczestników seminarium/ Liczba targów/ Szacowana liczba uczestników targów/ Liczba tytułów publikacji / materiałów drukowanych/ Liczba artykułów / wkładek / ogłoszeń w prasie / Liczba audycji / programów / spotów w radiu lub telewizji  / Łączna liczba osób oglądających programy w telewizji lub słuchaczy radiowych </t>
  </si>
  <si>
    <t>1/ 50/ 1/ 3000/ 3/ 2/ 2/ 100 000</t>
  </si>
  <si>
    <t>Lokalni producenci, przetwórcy i dystrybutorzy produktów: certyfikowanych, posiadających znaki jakości produktów ekologicznych, produktów regionalnych (lokalnych), tradycyjnych, wytwarzanych z lokalnych surowców itp. z obszarów wiejskich województwa podlaskiego oraz mieszkańcy woj. podlaskiego.</t>
  </si>
  <si>
    <t>Podlaskie Muzeum Kultury Ludowej</t>
  </si>
  <si>
    <t xml:space="preserve">Wasilków,
ul. Leśna 7, 
16-010 Wasilków
</t>
  </si>
  <si>
    <t>#DolinaBugu</t>
  </si>
  <si>
    <r>
      <rPr>
        <b/>
        <sz val="11"/>
        <rFont val="Calibri"/>
        <family val="2"/>
        <charset val="238"/>
        <scheme val="minor"/>
      </rPr>
      <t>Cel operacji:</t>
    </r>
    <r>
      <rPr>
        <sz val="11"/>
        <rFont val="Calibri"/>
        <family val="2"/>
        <charset val="238"/>
        <scheme val="minor"/>
      </rPr>
      <t xml:space="preserve"> Celem operacji jest promocja Doliny Bugu w social media wpływająca na rozwój gospodarczy obszaru wiejskiego przy wykorzystaniu potencjału turystycznego. </t>
    </r>
    <r>
      <rPr>
        <b/>
        <sz val="11"/>
        <rFont val="Calibri"/>
        <family val="2"/>
        <charset val="238"/>
        <scheme val="minor"/>
      </rPr>
      <t xml:space="preserve">Przedmiot operacji:  </t>
    </r>
    <r>
      <rPr>
        <sz val="11"/>
        <rFont val="Calibri"/>
        <family val="2"/>
        <charset val="238"/>
        <scheme val="minor"/>
      </rPr>
      <t xml:space="preserve">W ramach operacji planuje się szeroko rozumianą promocję turystyczną Doliny Bugu w social mediach. </t>
    </r>
    <r>
      <rPr>
        <b/>
        <sz val="11"/>
        <rFont val="Calibri"/>
        <family val="2"/>
        <charset val="238"/>
        <scheme val="minor"/>
      </rPr>
      <t xml:space="preserve">Temat operacji: </t>
    </r>
    <r>
      <rPr>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</si>
  <si>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Liczba informacji/publikacji w internecie/ Liczba stron internetowych, na których zostanie zamieszczona informacja/publikacja / Liczba odwiedzin strony internetowej</t>
  </si>
  <si>
    <t>54/ 2/ ok. 180 tyś.</t>
  </si>
  <si>
    <t xml:space="preserve">Turyści, mieszkańcy obszaru Doliny Bugu, odbiorcy bloga i social media  pochodzący z całej Polski i zagranicy. </t>
  </si>
  <si>
    <t>Lokalna Organizacja Turystyczna "Lot nad Bugiem"</t>
  </si>
  <si>
    <t xml:space="preserve">Sarnaki,
ul. Berka Joselewicza 3, 
08-220 Sarnaki
</t>
  </si>
  <si>
    <t>„Szelment 2.0 - uczymy się od najlepszych”</t>
  </si>
  <si>
    <r>
      <rPr>
        <b/>
        <sz val="11"/>
        <rFont val="Calibri"/>
        <family val="2"/>
        <charset val="238"/>
        <scheme val="minor"/>
      </rPr>
      <t>Cel operacji:</t>
    </r>
    <r>
      <rPr>
        <sz val="11"/>
        <rFont val="Calibri"/>
        <family val="2"/>
        <charset val="238"/>
        <scheme val="minor"/>
      </rPr>
      <t xml:space="preserve"> Celem operacji jest jest  poznanie dobrych praktyk w tworzeniu sieci współpracy pomiędzy różnymi podmiotami gospodarczymi działającymi w branży turystycznej na obszarach wiejskich. Celem pośrednim jest  wskazanie możliwości wykorzystania obiektów agro i eko turystycznych w tworzeniu  sieci wzajemnych, powiązanych ze sobą podmiotów świadczących usługi turystyczne. </t>
    </r>
    <r>
      <rPr>
        <b/>
        <sz val="11"/>
        <rFont val="Calibri"/>
        <family val="2"/>
        <charset val="238"/>
        <scheme val="minor"/>
      </rPr>
      <t xml:space="preserve">Przedmiot operacji:  </t>
    </r>
    <r>
      <rPr>
        <sz val="11"/>
        <rFont val="Calibri"/>
        <family val="2"/>
        <charset val="238"/>
        <scheme val="minor"/>
      </rPr>
      <t xml:space="preserve">Zdobycie praktycznych umiejętności w przygotowaniu produktów sieciowych wiążących obiekty, atrakcje, produkty regionalne i lokalne, trasy turystyczne oraz wiele innych elementów wpływających na pozyskanie klientów i wydłużenie sezonu.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</si>
  <si>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1/ 21</t>
  </si>
  <si>
    <t xml:space="preserve">Pracownicy WOSiR Szelment sp. z o.o., kwaterodawcy, przedstawiciele PROT, LGD,  przedstawiciele samorządu  lokalnego gminy Szypliszki i gminy Jeleniewo, przedstawiciele samorządu województwa podlaskiego.
</t>
  </si>
  <si>
    <t>WOSIR Szelment spółka z o.o.</t>
  </si>
  <si>
    <t xml:space="preserve">Szelment 2,
16-404 Jeleniewo
</t>
  </si>
  <si>
    <t>Czynniki sukcesu współpracy rolników województwa podlaskiego w ramach grup producentów</t>
  </si>
  <si>
    <r>
      <rPr>
        <b/>
        <sz val="11"/>
        <rFont val="Calibri"/>
        <family val="2"/>
        <charset val="238"/>
        <scheme val="minor"/>
      </rPr>
      <t>Cel operacji:</t>
    </r>
    <r>
      <rPr>
        <sz val="11"/>
        <rFont val="Calibri"/>
        <family val="2"/>
        <charset val="238"/>
        <scheme val="minor"/>
      </rPr>
      <t xml:space="preserve"> Celem operacji jest pogłębienie i wymiana wiedzy nt. czynników determinujących trwałość oraz zdolność do osiągania korzyści płynących ze współpracy rolników w ramach grup producentów, jak również promocja dobrych praktyk z zakresu funkcjonowania tych grup. </t>
    </r>
    <r>
      <rPr>
        <b/>
        <sz val="11"/>
        <rFont val="Calibri"/>
        <family val="2"/>
        <charset val="238"/>
        <scheme val="minor"/>
      </rPr>
      <t xml:space="preserve">Przedmiot operacji:  </t>
    </r>
    <r>
      <rPr>
        <sz val="11"/>
        <rFont val="Calibri"/>
        <family val="2"/>
        <charset val="238"/>
        <scheme val="minor"/>
      </rPr>
      <t xml:space="preserve">Pozyskanie informacji na temat mechanizmów funkcjonowania grup producentów w województwie podlaskim, ze szczególnym uwzględnieniem czynników warunkujących osiągnięcie sukcesu ze współpracy.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4.7; Wspieranie tworzenia sieci współpracy partnerskiej dotyczącej rolnictwa i obszarów wiejskich przez podnoszenie poziomu wiedzy w tym zakresie.  </t>
    </r>
  </si>
  <si>
    <t xml:space="preserve">Konferencja/ Publikacja/ Materiał drukowany/ Badanie </t>
  </si>
  <si>
    <t>Liczba konferencji/ Liczba uczestników konferencji/ Liczba tytułów publikacji / materiałów drukowanych/ Liczba badania</t>
  </si>
  <si>
    <t>1/ 65/ 1/ 1</t>
  </si>
  <si>
    <t>Rolnicy, doradcy rolni, przedstawiciele administracji publicznej oraz środowiska ekonomistów rolnictwa zainteresowanych problematyką funkcjonowania rynków rolnych.</t>
  </si>
  <si>
    <t xml:space="preserve">Białystok, 
ul. Świerkowa 20B,
15-328 Białystok
</t>
  </si>
  <si>
    <t>Pszczelarskie ABC</t>
  </si>
  <si>
    <r>
      <rPr>
        <b/>
        <sz val="11"/>
        <rFont val="Calibri"/>
        <family val="2"/>
        <charset val="238"/>
        <scheme val="minor"/>
      </rPr>
      <t>Cel operacji:</t>
    </r>
    <r>
      <rPr>
        <sz val="11"/>
        <rFont val="Calibri"/>
        <family val="2"/>
        <charset val="238"/>
        <scheme val="minor"/>
      </rPr>
      <t xml:space="preserve"> Rozwój pszczelarstwa jako jednej z gałęzi rolnictwa w województwie podlaskim. Zajęcia teoretyczne oraz warsztaty praktyczne pozwolą na podniesienie poziomu wiedzy początkującym pszczelarzom oraz pomogą w zdobywaniu nowych rynków zbytu własnych produktów pszczelich.  </t>
    </r>
    <r>
      <rPr>
        <b/>
        <sz val="11"/>
        <rFont val="Calibri"/>
        <family val="2"/>
        <charset val="238"/>
        <scheme val="minor"/>
      </rPr>
      <t xml:space="preserve">Przedmiot operacji:  </t>
    </r>
    <r>
      <rPr>
        <sz val="11"/>
        <rFont val="Calibri"/>
        <family val="2"/>
        <charset val="238"/>
        <scheme val="minor"/>
      </rPr>
      <t xml:space="preserve">Doszkolenie rolników prowadzacych małe, rodzinne gospodarstwa z zagadnień związanych z produkcją pszczelarską.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t>
    </r>
  </si>
  <si>
    <t>Seminarium/ Warsztaty</t>
  </si>
  <si>
    <t>Liczba seminariów/ warsztatów/ Liczba uczestników seminarium i warsztatu</t>
  </si>
  <si>
    <t>Rolnicy</t>
  </si>
  <si>
    <t>Nowoczesne gospodarstwo pszczelarskie - wyjazd studyjno-kooperacyjny PZP</t>
  </si>
  <si>
    <r>
      <rPr>
        <b/>
        <sz val="11"/>
        <rFont val="Calibri"/>
        <family val="2"/>
        <charset val="238"/>
        <scheme val="minor"/>
      </rPr>
      <t>Cel operacji:</t>
    </r>
    <r>
      <rPr>
        <sz val="11"/>
        <rFont val="Calibri"/>
        <family val="2"/>
        <charset val="238"/>
        <scheme val="minor"/>
      </rPr>
      <t xml:space="preserve"> Celem operacji jest podniesienie poziomu wiedzy podlaskich pszczelarzy z zakresu higieny i zdrowotności pni pszczelich, rozmnażania pszczół, jakości miodu w kontekście systemów jakości żywności. </t>
    </r>
    <r>
      <rPr>
        <b/>
        <sz val="11"/>
        <rFont val="Calibri"/>
        <family val="2"/>
        <charset val="238"/>
        <scheme val="minor"/>
      </rPr>
      <t>Przedmiot operacji:  Z</t>
    </r>
    <r>
      <rPr>
        <sz val="11"/>
        <rFont val="Calibri"/>
        <family val="2"/>
        <charset val="238"/>
        <scheme val="minor"/>
      </rPr>
      <t xml:space="preserve">ainicjowanie prężnego rozwoju pszczelarstwa jako jednej z gałęzi rolnictwa w województwie podlaskim.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r>
  </si>
  <si>
    <t>1/45</t>
  </si>
  <si>
    <t>Rolnicy-pszczelarze</t>
  </si>
  <si>
    <t>Podlaski Związek Pszczelarzy</t>
  </si>
  <si>
    <t xml:space="preserve">Białystok, 
ul. Wiewiórcza 68
15-532 Białystok
</t>
  </si>
  <si>
    <t>„NATURA - lnie LOKALNIE -  kampania na rzecz tworzenia krótkich łańcuchów dostaw w Powiecie Łomżyńskim”</t>
  </si>
  <si>
    <r>
      <rPr>
        <b/>
        <sz val="11"/>
        <rFont val="Calibri"/>
        <family val="2"/>
        <charset val="238"/>
        <scheme val="minor"/>
      </rPr>
      <t>Cel operacji:</t>
    </r>
    <r>
      <rPr>
        <sz val="11"/>
        <rFont val="Calibri"/>
        <family val="2"/>
        <charset val="238"/>
        <scheme val="minor"/>
      </rPr>
      <t xml:space="preserve"> Zdobycie, uzupełnienie lub rozszerzenie wiedzy i umiejętności fachowych w zakresie rolnictwa ekologicznego i prowadzenia gospodarstwa w systemie gospodarstwa ekologicznego przez indywidualnych rolników/producentów z terenu Powiatu Łomżyńskiego oraz tworzenia krótkich łańcuchów dostaw, tworzenia sieci współpracy, wdrażania innowacji oraz ich promocja poprzez m.in. szkolenia, wizyty studyjne, działania promocyjne, kongres połączony z targami żywności czy doradztwo specjalistyczne w okresie kwiecień – październik 2019 roku. </t>
    </r>
    <r>
      <rPr>
        <b/>
        <sz val="11"/>
        <rFont val="Calibri"/>
        <family val="2"/>
        <charset val="238"/>
        <scheme val="minor"/>
      </rPr>
      <t xml:space="preserve">Przedmiot operacji:  </t>
    </r>
    <r>
      <rPr>
        <sz val="11"/>
        <rFont val="Calibri"/>
        <family val="2"/>
        <charset val="238"/>
        <scheme val="minor"/>
      </rPr>
      <t xml:space="preserve">Zapoznanie uczestników z rolnictwem ekologicznym oraz działaniem krótkich łańcuchów dystrybucji oraz zachęcenie osób zamieszkujących obszary wiejskie do większej aktywności na rzecz tworzenia sieci współpracy.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t>
    </r>
  </si>
  <si>
    <t>Szkolenie/ Wyjazd studyjny/ Kongres/ Publikacja/ Prasa/ Film (w formie felietonów)/ Inne (Baza danych dot. gospodarstw / producentów ekologicznych na terenie powiat łomżyńskiego)</t>
  </si>
  <si>
    <t xml:space="preserve">Liczba szkoleń/ Liczba uczestników szkolenia/ Liczba wyjazdów studyjnych/ Liczba uczestników wyjazdów studyjnych/ Liczba konferencji/ Liczba uczestników konferencji/ Liczba tytułów publikacji/ Liczba artykułów / wkładek / ogłoszeń w prasie/ Liczba Filmów  (w formie felietonów)/ Liczba baz danych </t>
  </si>
  <si>
    <t>6/ 20/ 2/ 50/ 1/ 250/ 1/ 6/ 4/ 1</t>
  </si>
  <si>
    <t>Rolnicy, producenci ekologiczni z terenu powiatu łomżyńskiego.</t>
  </si>
  <si>
    <t>Powiat Łomżyński</t>
  </si>
  <si>
    <t xml:space="preserve">Łomża, 
ul. Szosa Zambrowska 1/27,
18-400 Łomża 
</t>
  </si>
  <si>
    <t>Inseminacja bydła mlecznego sposobem na zwiększenie rentowności gospodarstw</t>
  </si>
  <si>
    <r>
      <rPr>
        <b/>
        <sz val="11"/>
        <rFont val="Calibri"/>
        <family val="2"/>
        <charset val="238"/>
        <scheme val="minor"/>
      </rPr>
      <t>Cel operacji:</t>
    </r>
    <r>
      <rPr>
        <sz val="11"/>
        <rFont val="Calibri"/>
        <family val="2"/>
        <charset val="238"/>
        <scheme val="minor"/>
      </rPr>
      <t xml:space="preserve"> Celem operacji jest edukacja hodowców w zakresie zalet stosowania inseminacji w gospodarstwie, ze szczególnym uwzględnieniem następującej tematyki: biotechniki rozrodu bydła stosowane w Polsce i na świecie, inseminacja nasieniem konwencjonalnym i seksowanym, stosowanie nasienia seksowanego w gospodarstwie, nakreślenie korzyści dla hodowcy z tytułu wykorzystania inseminacji w gospodarstwie w celu podniesienia rentowności i konkurencyjności na rynku. </t>
    </r>
    <r>
      <rPr>
        <b/>
        <sz val="11"/>
        <rFont val="Calibri"/>
        <family val="2"/>
        <charset val="238"/>
        <scheme val="minor"/>
      </rPr>
      <t xml:space="preserve">Przedmiot operacji:  </t>
    </r>
    <r>
      <rPr>
        <sz val="11"/>
        <rFont val="Calibri"/>
        <family val="2"/>
        <charset val="238"/>
        <scheme val="minor"/>
      </rPr>
      <t xml:space="preserve">Wymiana doświadczeń i poglądów z zakresu hodowli bydła mlecznego oraz zalet stosowania inseminacji w gospodarstwie.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t>
    </r>
  </si>
  <si>
    <t>Liczba wyjazdów studyjnych/ Liczba uczestników wyjazdów studyjnych</t>
  </si>
  <si>
    <t xml:space="preserve">2/ 46 </t>
  </si>
  <si>
    <t>Rolnicy, zajmujący się hodowlą bydła mlecznego z województwa podlaskiego.</t>
  </si>
  <si>
    <t>Wielkopolskie Centrum Hodowli i Rozrodu Zwierząt w Poznaniu z/s w Tulcach Sp. z o.o.</t>
  </si>
  <si>
    <t xml:space="preserve">Tulce,
ul. Poznańska 13,
63-004 Kleszczewo
</t>
  </si>
  <si>
    <t>VII Festyn sportowo-
rekreacyjny 
i piknik rolniczy "Powitanie Lata u Ossolińskich"</t>
  </si>
  <si>
    <r>
      <rPr>
        <b/>
        <sz val="11"/>
        <rFont val="Calibri"/>
        <family val="2"/>
        <charset val="238"/>
        <scheme val="minor"/>
      </rPr>
      <t>Cel operacji:</t>
    </r>
    <r>
      <rPr>
        <sz val="11"/>
        <rFont val="Calibri"/>
        <family val="2"/>
        <charset val="238"/>
        <scheme val="minor"/>
      </rPr>
      <t xml:space="preserve"> Celem operacji jest 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rFont val="Calibri"/>
        <family val="2"/>
        <charset val="238"/>
        <scheme val="minor"/>
      </rPr>
      <t xml:space="preserve">Przedmiot operacji:  </t>
    </r>
    <r>
      <rPr>
        <sz val="11"/>
        <rFont val="Calibri"/>
        <family val="2"/>
        <charset val="238"/>
        <scheme val="minor"/>
      </rPr>
      <t xml:space="preserve">Stworzenie możliwości zaprezentowania się wystawców oferujących maszyny i sprzęt rolniczy, regionalne produkty żywnościowe oraz rękodzieło.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Promocja jakości życia na wsi lub promocja wsi jako miejsca do życia i rozwoju zawodowego.</t>
    </r>
  </si>
  <si>
    <t xml:space="preserve">Szkolenie/ Impreza plenerowa/ Stoisko degustacyjno-wystawiennicze produktów regionalnych/ Konkurs  </t>
  </si>
  <si>
    <t xml:space="preserve">Liczba szkoleń/ Liczba uczestników szkoleń/ Liczba imprez plenerowych/ Szacowana liczba uczestników imprez plenerowych/ Liczba stoisk degustacyjno-wystawienniczych/ Szacowana liczba odwiedzających stoisko wystawiennicze/ Liczba konkursów/ Liczba uczestników konkursu </t>
  </si>
  <si>
    <t xml:space="preserve">2/ 100/ 1/ 1000/ 1/ 1000/ 1/ 120 </t>
  </si>
  <si>
    <t>Osoby zamieszkujące obszary wiejskie województwa podlaskiego.</t>
  </si>
  <si>
    <t>Zespół Szkół Centrum 
Kształcenia Rolniczego 
im. Krzysztofa Kluka w 
Rudce</t>
  </si>
  <si>
    <t xml:space="preserve">Rudka,
ul. Ossolińskich 1
17-123 Rudka
</t>
  </si>
  <si>
    <t>Kiermasz zdrowej żywności i 
rękodzieła "NATURA I MY"</t>
  </si>
  <si>
    <r>
      <rPr>
        <b/>
        <sz val="11"/>
        <rFont val="Calibri"/>
        <family val="2"/>
        <charset val="238"/>
        <scheme val="minor"/>
      </rPr>
      <t>Cel operacji:</t>
    </r>
    <r>
      <rPr>
        <sz val="11"/>
        <rFont val="Calibri"/>
        <family val="2"/>
        <charset val="238"/>
        <scheme val="minor"/>
      </rPr>
      <t xml:space="preserve"> Celem operacji jest rozwój i promocja 20 lokalnych producentów, usług i produktów lokalnych, popularyzacji kuchni lokalnej i zdrowej żywności, a także rękodzieła ludowego oraz wymiana doświadczeń pomiędzy 20 wystawcami kiermaszu. </t>
    </r>
    <r>
      <rPr>
        <b/>
        <sz val="11"/>
        <rFont val="Calibri"/>
        <family val="2"/>
        <charset val="238"/>
        <scheme val="minor"/>
      </rPr>
      <t xml:space="preserve">Przedmiot operacji:  </t>
    </r>
    <r>
      <rPr>
        <sz val="11"/>
        <rFont val="Calibri"/>
        <family val="2"/>
        <charset val="238"/>
        <scheme val="minor"/>
      </rPr>
      <t xml:space="preserve">Umożliwienie przedstawienia oferty lokalnych produktów jak najszerszej liczbie konsumentów.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 Promocja jakości życia na wsi lub promocja wsi jako miejsca do życia i rozwoju zawodowego.</t>
    </r>
  </si>
  <si>
    <t>Liczba imprez plenerowych/ Szacowana liczba uczestników imprez plenerowych</t>
  </si>
  <si>
    <t>2/ 1000</t>
  </si>
  <si>
    <t>Lokalni producenci zdrowej, ekologicznej i tradycyjnej żywności, lokalnego rękodzieła, naturalnych kosmetyków oraz odbiorcy w/w produktów.</t>
  </si>
  <si>
    <t xml:space="preserve">Białystok,
ul. Borsucza 2,
15-569 Białystok
</t>
  </si>
  <si>
    <t>Edukacja lokalna na Podlasiu 
Nadbużańskim</t>
  </si>
  <si>
    <r>
      <rPr>
        <b/>
        <sz val="11"/>
        <rFont val="Calibri"/>
        <family val="2"/>
        <charset val="238"/>
        <scheme val="minor"/>
      </rPr>
      <t>Cel operacji:</t>
    </r>
    <r>
      <rPr>
        <sz val="11"/>
        <rFont val="Calibri"/>
        <family val="2"/>
        <charset val="238"/>
        <scheme val="minor"/>
      </rPr>
      <t xml:space="preserve"> Celem operacji jest budowanie tożsamości i poczucia wspólnoty lokalnej wśród młodzieży Podlasia Nadbużańskiego poprzez utworzenie grupy edukatorów lokalnych biorących udział w wyjeździe studyjnym oraz warsztatach przygotowujących do opracowania scenariuszy lekcji lokalnych. </t>
    </r>
    <r>
      <rPr>
        <b/>
        <sz val="11"/>
        <rFont val="Calibri"/>
        <family val="2"/>
        <charset val="238"/>
        <scheme val="minor"/>
      </rPr>
      <t xml:space="preserve">Przedmiot operacji:  </t>
    </r>
    <r>
      <rPr>
        <sz val="11"/>
        <rFont val="Calibri"/>
        <family val="2"/>
        <charset val="238"/>
        <scheme val="minor"/>
      </rPr>
      <t xml:space="preserve">Zapoznanie uczestników z dobrymi praktykami programu „Edukacja dla Doliny Baryczy”, następnie podczas zaplanowanych zajęć warsztatowych przygotowany zostanie skrypt lekcji dot. edukacji lokalnej.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</si>
  <si>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Warsztaty/ Wyjazd studyjny/ Informacje i publikacje w internecie</t>
  </si>
  <si>
    <t>Liczba warsztatów/ Liczba uczestników warsztatów/ Liczba wyjazdów studyjnych/ Liczba uczestników wyjazdu studyjnego/ Liczba informacji/publikacji w internecie/ Liczba stron internetowych, na których zostanie zamieszczona informacja/publikacja/ Liczba odwiedzin strony internetowej</t>
  </si>
  <si>
    <t xml:space="preserve">3/ 15/ 1/ 18/ 1/ 1/ 200  </t>
  </si>
  <si>
    <t>Grupę docelową stanowić będą nauczyciele oraz pracownicy ośrodków kultury, bibliotek z terenu pow. siemiatyckiego, łosickiego i siedleckiego oraz młodzież, do której kierowana będzie oferta edukacyjna stworzona w trakcie realizacji operacji.</t>
  </si>
  <si>
    <t>„Szkółka Pszczelarska”</t>
  </si>
  <si>
    <r>
      <rPr>
        <b/>
        <sz val="11"/>
        <rFont val="Calibri"/>
        <family val="2"/>
        <charset val="238"/>
        <scheme val="minor"/>
      </rPr>
      <t>Cel operacji:</t>
    </r>
    <r>
      <rPr>
        <sz val="11"/>
        <rFont val="Calibri"/>
        <family val="2"/>
        <charset val="238"/>
        <scheme val="minor"/>
      </rPr>
      <t xml:space="preserve"> Celem operacji jest zwiększenie wiedzy na temat praktycznego wykorzystania i możliwości leczniczych i odżywczych miodu, a także produktów pszczelarskich. </t>
    </r>
    <r>
      <rPr>
        <b/>
        <sz val="11"/>
        <rFont val="Calibri"/>
        <family val="2"/>
        <charset val="238"/>
        <scheme val="minor"/>
      </rPr>
      <t xml:space="preserve">Przedmiot operacji:  </t>
    </r>
    <r>
      <rPr>
        <sz val="11"/>
        <rFont val="Calibri"/>
        <family val="2"/>
        <charset val="238"/>
        <scheme val="minor"/>
      </rPr>
      <t xml:space="preserve">Promocja produktu jakim jest miód i jego pochodne podczas pikniku pszczelarskiego nad zalewem w Korycinie.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</si>
  <si>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Impreza plenerowa</t>
  </si>
  <si>
    <t xml:space="preserve">Liczba warsztatów/ Liczba uczestników warsztatów/ Liczba  imprez plenerowych/ Szacowana liczba uczestników imprez plenerowych  </t>
  </si>
  <si>
    <t>10/ 20/ 1/ 1000</t>
  </si>
  <si>
    <t>Osoby zamieszkujące obszary wiejskie województwa podlaskiego, młodzież a także seniorzy, osoby niepełnosprawne i wykluczone społecznie.</t>
  </si>
  <si>
    <t>Stowarzyszenie „KORYCINIANKI”</t>
  </si>
  <si>
    <t xml:space="preserve">Korycin,
ul. Knyszyńska 2a,
16-140 Korycin
</t>
  </si>
  <si>
    <t>VII Festyn "
Z Koniem za Pan
- Brat" w Putkowicach Nadolnych</t>
  </si>
  <si>
    <r>
      <rPr>
        <b/>
        <sz val="11"/>
        <rFont val="Calibri"/>
        <family val="2"/>
        <charset val="238"/>
        <scheme val="minor"/>
      </rPr>
      <t>Cel operacji:</t>
    </r>
    <r>
      <rPr>
        <sz val="11"/>
        <rFont val="Calibri"/>
        <family val="2"/>
        <charset val="238"/>
        <scheme val="minor"/>
      </rPr>
      <t xml:space="preserve"> Celem operacji jest zaprezentowanie dobrych praktyk w oparciu o produkty i usługi lokalne z zakresu rolnictwa, ekoturystyki i turystyki oraz aktywizacja uczestników do podejmowania inicjatyw w zakresie rozwoju obszarów wiejskich. </t>
    </r>
    <r>
      <rPr>
        <b/>
        <sz val="11"/>
        <rFont val="Calibri"/>
        <family val="2"/>
        <charset val="238"/>
        <scheme val="minor"/>
      </rPr>
      <t xml:space="preserve">Przedmiot operacji:  </t>
    </r>
    <r>
      <rPr>
        <sz val="11"/>
        <rFont val="Calibri"/>
        <family val="2"/>
        <charset val="238"/>
        <scheme val="minor"/>
      </rPr>
      <t xml:space="preserve">Zapoznanie uczestników festynu z możliwościami jakie dają lokalne zasoby.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 Promocja jakości życia na wsi lub promocja wsi jako miejsca do życia i rozwoju zawodowego.</t>
    </r>
  </si>
  <si>
    <t>1/ 500</t>
  </si>
  <si>
    <t>STOWARZYSZENIE  "KOŃ 
NADBUŻAŃSKI"</t>
  </si>
  <si>
    <t xml:space="preserve">Putkowice Nadolne 29,
17-312 Drohiczyn
</t>
  </si>
  <si>
    <t>„Przy stole na grodzisku 
- FESTIWAL MIEJSCOWEGO 
JADŁA”</t>
  </si>
  <si>
    <r>
      <rPr>
        <b/>
        <sz val="11"/>
        <rFont val="Calibri"/>
        <family val="2"/>
        <charset val="238"/>
        <scheme val="minor"/>
      </rPr>
      <t>Cel operacji:</t>
    </r>
    <r>
      <rPr>
        <sz val="11"/>
        <rFont val="Calibri"/>
        <family val="2"/>
        <charset val="238"/>
        <scheme val="minor"/>
      </rPr>
      <t xml:space="preserve"> Zwiększenie udziału zainteresowanych stron we wdrażaniu inicjatyw na rzecz rozwoju obszarów wiejskich, co przyczyni się do podwyższenia wiedzy mieszkańców obszarów wiejskich o ich potencjale przedsiębiorczym i atrakcyjności ich codziennej działalności; Podwyższenie wiedzy uczestników imprezy oraz wszystkich zainteresowanych w zakresie obejmującym turystykę wiejską, jakość i znaczenie produktów regionalnych oraz produktów lokalnego przetwórstwa i rzemiosła.  </t>
    </r>
    <r>
      <rPr>
        <b/>
        <sz val="11"/>
        <rFont val="Calibri"/>
        <family val="2"/>
        <charset val="238"/>
        <scheme val="minor"/>
      </rPr>
      <t xml:space="preserve">Przedmiot operacji:  </t>
    </r>
    <r>
      <rPr>
        <sz val="11"/>
        <rFont val="Calibri"/>
        <family val="2"/>
        <charset val="238"/>
        <scheme val="minor"/>
      </rPr>
      <t xml:space="preserve">Zaprezentowanie pradawnych tradycji kulinarnych naszych terenów, rzemiosła lokalnych twórców, zielarstwa oraz znaczenia ziół i zdrowej żywności.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</si>
  <si>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1/ min. 300</t>
  </si>
  <si>
    <t>Towarzystwo 
Przyjaciół Ziemi 
Korycińskiej</t>
  </si>
  <si>
    <t>Promocja turystyki 
zrównoważonej szansą rozwoju obszarów 
wiejskich”</t>
  </si>
  <si>
    <r>
      <rPr>
        <b/>
        <sz val="11"/>
        <rFont val="Calibri"/>
        <family val="2"/>
        <charset val="238"/>
        <scheme val="minor"/>
      </rPr>
      <t>Cel operacji:</t>
    </r>
    <r>
      <rPr>
        <sz val="11"/>
        <rFont val="Calibri"/>
        <family val="2"/>
        <charset val="238"/>
        <scheme val="minor"/>
      </rPr>
      <t xml:space="preserve"> Aktywizacja mieszkańców obszarów wiejskich poprzez wspólną promocję oferty i lokalnych produktów, co bezpośrednio wpłynie na rozwój turystyki zrównoważonej na obszarze Gminy Białowieża. </t>
    </r>
    <r>
      <rPr>
        <b/>
        <sz val="11"/>
        <rFont val="Calibri"/>
        <family val="2"/>
        <charset val="238"/>
        <scheme val="minor"/>
      </rPr>
      <t xml:space="preserve">Przedmiot operacji: </t>
    </r>
    <r>
      <rPr>
        <sz val="11"/>
        <rFont val="Calibri"/>
        <family val="2"/>
        <charset val="238"/>
        <scheme val="minor"/>
      </rPr>
      <t xml:space="preserve"> Promocja oferty turystycznej i lokalnych produktów  Gminy Białowieża. </t>
    </r>
    <r>
      <rPr>
        <b/>
        <sz val="11"/>
        <rFont val="Calibri"/>
        <family val="2"/>
        <charset val="238"/>
        <scheme val="minor"/>
      </rPr>
      <t xml:space="preserve">Temat operacji: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</si>
  <si>
    <t>Impreza plenerowa/ Publikacja/ Spot reklamowy w radiu</t>
  </si>
  <si>
    <t xml:space="preserve">Liczba  imprez plenerowych/ Szacowana liczba uczestników imprez plenerowych/  Liczba tytułów publikacji/ Liczba spotów w radiu / Łączna liczba osób słuchaczy radiowych  </t>
  </si>
  <si>
    <t xml:space="preserve">1/ 100/ 1/ 25/ 1,5 mln  </t>
  </si>
  <si>
    <t>Osoby zamieszkujące obszary wiejskie województwa podlaskiego, lokalni przedsiębiorcy oferujący usługi noclegowe, gastronomiczne oraz lokalne produkty.</t>
  </si>
  <si>
    <t>Gmina Białowieża</t>
  </si>
  <si>
    <t xml:space="preserve">Białowieża,
ul. Sportowa 1
17-230 Białowieża
</t>
  </si>
  <si>
    <t>Ułatwienie wymiany wiedzy w zakresie wdrażania wielofunduszowego RLKS</t>
  </si>
  <si>
    <r>
      <t xml:space="preserve">Cel operacji:  </t>
    </r>
    <r>
      <rPr>
        <sz val="11"/>
        <rFont val="Calibri"/>
        <family val="2"/>
        <charset val="238"/>
        <scheme val="minor"/>
      </rPr>
      <t xml:space="preserve">Podniesienie kompetencji LGD w zakresie  realizacji wielofunduszowych strategii. </t>
    </r>
    <r>
      <rPr>
        <b/>
        <sz val="11"/>
        <rFont val="Calibri"/>
        <family val="2"/>
        <charset val="238"/>
        <scheme val="minor"/>
      </rPr>
      <t xml:space="preserve"> Przedmiot operacji: </t>
    </r>
    <r>
      <rPr>
        <sz val="11"/>
        <rFont val="Calibri"/>
        <family val="2"/>
        <charset val="238"/>
        <scheme val="minor"/>
      </rPr>
      <t>Dokształcenie przedstawicieli LGD w zakresie  realizacji zadań związanych z wdrażaniem RLKS oraz wymiana wiedzy i doświadczeń w tym zakresie.</t>
    </r>
    <r>
      <rPr>
        <b/>
        <sz val="11"/>
        <rFont val="Calibri"/>
        <family val="2"/>
        <charset val="238"/>
        <scheme val="minor"/>
      </rPr>
      <t xml:space="preserve"> Temat operacji: </t>
    </r>
    <r>
      <rPr>
        <sz val="11"/>
        <rFont val="Calibri"/>
        <family val="2"/>
        <charset val="238"/>
        <scheme val="minor"/>
      </rPr>
      <t>Upowszechnianie wiedzy w zakresie planowania rozwoju lokalnego z uwzględnieniem potencjału ekonomicznego, społecznego i środowiskowego danego obszaru.</t>
    </r>
  </si>
  <si>
    <t>Spotkanie informacyjne</t>
  </si>
  <si>
    <t>Liczba spotkań informacyjnych/ Liczba uczestników spotkań informacyjnych</t>
  </si>
  <si>
    <t>Wymiana wiedzy i doświadczeń w realizacji projektów nakierowanych na rozwój obszarów wiejskich.</t>
  </si>
  <si>
    <r>
      <t xml:space="preserve">Cel operacji: </t>
    </r>
    <r>
      <rPr>
        <sz val="11"/>
        <rFont val="Calibri"/>
        <family val="2"/>
        <charset val="238"/>
        <scheme val="minor"/>
      </rPr>
      <t xml:space="preserve">Wymiana wiedzy, dotychczasowych doświadczeń oraz wskazanie możliwości efektywnego wykorzystania potencjału regionu podmiotów biorących udział w rozwoju obszarów wiejskich. 
Przedmiot operacji: Przekazania wiedzy dotyczącej rozwoju obszarów wiejskich. </t>
    </r>
    <r>
      <rPr>
        <b/>
        <sz val="11"/>
        <rFont val="Calibri"/>
        <family val="2"/>
        <charset val="238"/>
        <scheme val="minor"/>
      </rPr>
      <t xml:space="preserve"> Temat operacji: </t>
    </r>
    <r>
      <rPr>
        <sz val="11"/>
        <rFont val="Calibri"/>
        <family val="2"/>
        <charset val="238"/>
        <scheme val="minor"/>
      </rPr>
      <t>Upowszechnianie wiedzy w zakresie planowania rozwoju lokalnego z uwzględnieniem potencjału ekonomicznego, społecznego i środowiskowego danego obszaru.</t>
    </r>
  </si>
  <si>
    <t>1/min. 15 osób</t>
  </si>
  <si>
    <t>Wyjazd studyjny zagraniczny</t>
  </si>
  <si>
    <t>Przedmiotem operacji jest zorganiozwanie wyjazdu studyjnego do Szwecji, którego celem jest promocja współpracy w sektorze rolnym. Zakres tematyczny: gospodarstwa agrotursytczne, gospodarstwa edukacyjne, produkty regionalne, sprzedaż bezpośrednia</t>
  </si>
  <si>
    <t>liczba wyjazdów/wizyt studyjnych</t>
  </si>
  <si>
    <t>Partnerzy KSOW, rolnicy, osoby prowadzące gospodarstwa edukacyjne/agroturystyczne, przedstawiciele instytucji działających na rzecz rozwoju obszarów wiejskich etc.</t>
  </si>
  <si>
    <t>Samorząd Województwa Ślaskiego</t>
  </si>
  <si>
    <t>ul. Ligonia 46/ 40-037 Katowice</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</si>
  <si>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</si>
  <si>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</si>
  <si>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</si>
  <si>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Sołtysi z województwa śląskiego, przedstawiciele instytucji działających na rzecz rolnictwa, rozwoju obszarów wiejskich oraz Partnerzy KSOW</t>
  </si>
  <si>
    <t>Biuletyny  i broszury szansą podniesienia efektywności i opłacalności produkcji roślinnej</t>
  </si>
  <si>
    <t>Głównym celem operacji jets dostarczenie informacji służbą doradczym oraz instytucjom obługujacych sektor rolny na temat najlepszych odmian gatunków roślin w województwie śląskim. Tematy operacji: 4.8, 4.13.</t>
  </si>
  <si>
    <t xml:space="preserve">Liczba tytułów publikacji </t>
  </si>
  <si>
    <t xml:space="preserve">2 publikacje o nakładzie: Biuletyn – 1500 szt., Broszura – 3000 szt.
</t>
  </si>
  <si>
    <t>Producenci rolni, doradztwo rolnicze, firmy handlowo-nasienne, instytucje obsługujące sektor rony w woj. śląskim</t>
  </si>
  <si>
    <t>I, II, III</t>
  </si>
  <si>
    <t xml:space="preserve">COBORU Stacja Doświadczalna Oceny Omian  w Pawłowicach </t>
  </si>
  <si>
    <t>ul. Wiejska 25, 44-180 Toszek</t>
  </si>
  <si>
    <t xml:space="preserve">XXIII Gliwicki Kiermasz Żywności Ekologicznej i Tradycyjnej – natura, zdrowie, kultura </t>
  </si>
  <si>
    <t>Skrócenie łańcucha dostaw żywności poprzez organizację XXIII Gliwickiego Kiermaszu Żywności Ekologicznej i Tradycyjnej – natura, zdrowie, kultura. Tematy operacji: 4.3.</t>
  </si>
  <si>
    <t>Liczba targów/ Szacowana liczba uczestników targów</t>
  </si>
  <si>
    <t xml:space="preserve"> sztuk 1 /  2000 uczestników</t>
  </si>
  <si>
    <t>Rolnicy i przetwórcy ekologiczni i tradycyjni</t>
  </si>
  <si>
    <t xml:space="preserve">Polski Klub Ekologiczny w Krakowie Koło Miejskie w Gliwicach   </t>
  </si>
  <si>
    <t xml:space="preserve"> ul. Ziemowita 1 lok. III p.,                                          44-100 Gliwice</t>
  </si>
  <si>
    <t>Rozwój obszarów wiejskich w świetle przepisów europejskich</t>
  </si>
  <si>
    <t>Celem operacji jest wzrost poziomu wiedzy mieszkańców Gminy Pilica na temat sposobu interpretowania przepisów unijnych i aktów prawnych związanych z rozwojem obszarów wiejskich. Tematy operacji: 4.1, 4.2, 4.7, 4.8,4.9, 4.11, 4.12, 4.13.</t>
  </si>
  <si>
    <t>Liczba szkoleń/Liczba uczestników/ w tym liczba przedstawicieli LGD</t>
  </si>
  <si>
    <t>1 szkolenie/42 uczestników/ 4 przedstawicieli LGD</t>
  </si>
  <si>
    <t>Mieszkańcy Gminy Pilica tj: rolnicy, osoby należące do stowarzyszeń i organizacji pozarządowych działających na terenie Gminy Pilica</t>
  </si>
  <si>
    <t xml:space="preserve">Gmina Pilica  </t>
  </si>
  <si>
    <t>ul. Żarnowiecka 46a, 42-436 Pilica</t>
  </si>
  <si>
    <t>Akademia Liderów Rozwoju Obszarów Wiejskich</t>
  </si>
  <si>
    <t>Głównym celem projektu jest wymiana wiedzy oraz aktywizacja i edukacja młodych rolników i uczniów szkół rolniczych na temat rozwoju obszarów wiejskich, służąca zwiększeniu ich udziału w podejmowaniu inicjatyw na rzecz rozwoju OW. Tematy operacji: 4.1, 4.3, 4.4, 4.5, 4.7, 4.8, 4.9, 4.12, 4.13</t>
  </si>
  <si>
    <t>Liczba szkoleń/ Liczba uczestników</t>
  </si>
  <si>
    <t>2 szkolenia/ 154- uczestnicy szkolenia e-learning oraz 50- uczestnicy szkolenia stacjonarnego</t>
  </si>
  <si>
    <t xml:space="preserve">Grupę docelową projektu będą stanowili:
- szkolenia e-learningowe z zakresu opisanego w załączniku: uczniowie szkół średnich o profilu rolniczym lub pokrewnym  (np. technik hodowca koni, ogrodnik) oraz młodzi rolnicy i domownicy rolników w wieku od 16 do 35 r.ż. zamieszkujący obszary wiejskie województwa śląskiego;
- w przypadku szkolenia z wyjazdem studyjnym – 50 uczniów szkół rolniczych oraz młodych rolników i domowników rolników w wieku od 16 do 35 r.ż. zamieszkujący obszary wiejskie województwa śląskiego. 
</t>
  </si>
  <si>
    <t xml:space="preserve">Częstochowskie Stowarzyszenie Rozwoju Małej Przedsiębiorczości </t>
  </si>
  <si>
    <t>ul. Tkacka 5 lok. 6, 42-200 Częstochowa</t>
  </si>
  <si>
    <t>Regionalne Spotkania z Tradycją - Przegląd Zespołów KGW</t>
  </si>
  <si>
    <t>Aktywizacja społeczna mieszkańców obszarów wiejskich poprzez organizację Regionalnych Spotkań z Tradycją – Przegląd Zespołów KGW. Tematy operacji: 4.1, 4.9, 4.13</t>
  </si>
  <si>
    <t>Liczba imprezy plenerowej/Liczba uczestników</t>
  </si>
  <si>
    <t xml:space="preserve">1 impreza/ 1000 uczestników </t>
  </si>
  <si>
    <t xml:space="preserve">Mieszkańcy obszarów wiejskich woj. śląskiego </t>
  </si>
  <si>
    <t>Rejonowy Związek Rolników, Kółek i Organizacji Rolniczych w Bielsku-Białej</t>
  </si>
  <si>
    <t>ul. Sobieskiego 105, 43-300 Bielsko-Biała</t>
  </si>
  <si>
    <t>Jurajski Festiwal Kultury Ludowej</t>
  </si>
  <si>
    <t>Aktywizacja mieszkańców wsi na rzecz podejmowania inicjatyw służących włączeniu społecznemu, w szczególności osób starszych, młodzieży, niepełnosprawnych, mniejszości narodowych i innych osób wykluczonych społecznie. Tematy operacji: 4.1, 4.9, 4.12, 4.13.</t>
  </si>
  <si>
    <t xml:space="preserve">1 impreza/ 700 uczestników </t>
  </si>
  <si>
    <t>Mieszkańcy obszaru powiatu zawierciańskiego i powiatów ościennych, turyści, pasjonaci folkloru;
zespoły folklorystyczne, kapele, śpiewacy, rękodzielnicy, wytwórcy produktów lokalnych</t>
  </si>
  <si>
    <t>Lokalna Grupa Działania „Perła Jury” w Łazach</t>
  </si>
  <si>
    <t>ul. Jesionowa 1,       42-450 Łazy</t>
  </si>
  <si>
    <t>Publikacja wydawnictwa „Bogu na chwałę. Ludziom na pożytek” - Ochotnicze Straże Pożarne Powiatu Kłobuckiego</t>
  </si>
  <si>
    <t>Celem operacji jest wydanie publikacji, która ma za zadnie wzbudzić entuzjazm wśród grupy docelowej dla przejawów takiej aktywności, jak działalność OSP. Celem operacji jest zwiększenie świadomości 2000 młodych ludzi, osób starszych, niepełnosprawnych, mniejszości narodowych i innych osób wykluczonych społecznie-beneficjentów oraz zwiększenie ich aktywności na rzecz lokalnej społeczności wiejskiej poprzez wydanie i rozdysponowanie publikacji. Tematy operacji: 4.9, 4.13.</t>
  </si>
  <si>
    <t>1 publikacja o nakładzie 2000 egzemplarzy</t>
  </si>
  <si>
    <t>Grupę docelową stanowić będą dzieci i młodzież w wieku szkolnym, oraz osoby dorosłe zamieszkałe na terenach wiejskich powiatu kłobuckiego</t>
  </si>
  <si>
    <t xml:space="preserve">Powiat Kłobucki  </t>
  </si>
  <si>
    <t>ul. Rynek im. Jana Pawła II 13,                    42-100 Kłobuck</t>
  </si>
  <si>
    <t>Działamy, bo się znamy!</t>
  </si>
  <si>
    <t>Celem operacji jest:
- integracja organizacji pozarządowych, rękodzielników oraz osób związanych z promocją   kultury i tradycji, 
- umożliwienie poprzez organizację szkolenia sprzedaży produktów lokalnych, prac  rękodzielniczych na organizowanych różnego rodzaju imprezach ogólnogminnych czy 
  festynach wiejskich,
- wydanie publikacji informujących o organizacjach pozarządowych oraz rękodzielnikach  działających na terenie Gminy Pilchowice.
Tematy operacji: 4.8.</t>
  </si>
  <si>
    <t>Szkolenie i publikacja</t>
  </si>
  <si>
    <t>Liczba szkoleń/ liczba uczestników/ w tym liczba przestawicieli LGD/ Liczba tytułów publikacji</t>
  </si>
  <si>
    <t>1 szkolenie/ 64 uczestników/ 2 przedstawicieli LGD/ 1 publikacja o nakładzie 1000 egzemplarzy</t>
  </si>
  <si>
    <t xml:space="preserve">Lokalni twórcy i pasjonaci, rękodzielnicy (w tym rady sołeckie, ochotnicze straże pożarne, koła gospodyń wiejskich, ludowe kluby sportowe, koła łowieckie itp.), formalne i nieformalne organizacje pozarządowe, do których należy zaliczyć także stowarzyszenia działające na terenie Gminy Pilchowice. </t>
  </si>
  <si>
    <t>Gmina Pilchowice</t>
  </si>
  <si>
    <t>ul. Damrota 6,          44-145 Pilchowice</t>
  </si>
  <si>
    <t>Produkt lokalny, produkt turystyczny a kreowanie marki regionu</t>
  </si>
  <si>
    <t>Głównym celem operacji jest promocja obszaru 12 gmin LGD Cieszyńska Kraina, jako spójnego terenu, bogatego pod względem krajoznawczym, turystycznym a tym samym i przedsiębiorczym. Tematy operacji: 4.8, 4.9.</t>
  </si>
  <si>
    <t>Konferencja i publikacja</t>
  </si>
  <si>
    <t>Liczba konferencji/ Liczba uczestników/ w tym liczba przedstawicieli LGD/  w tym liczba doradców rolniczych/ Liczba tytułów publikacji</t>
  </si>
  <si>
    <t>1 konferencja/ 80 uczestników/ 2 przedstawiciel LGD/ 1 doradca rolniczy / 1 publikacja o nakładzie 1500</t>
  </si>
  <si>
    <t xml:space="preserve">W ramach konferencji - Przedstawiciele gmin, przedsiębiorcy oraz mieszkańcy terenu objętego działaniem LGD, w ramach wydania przewodnika turystycznego grupę docelową będą stanowili głównie turyści odwiedzający 12 gmin wchodzących w skład LGD Cieszyńska Kraina. </t>
  </si>
  <si>
    <t>Stowarzyszenie Lokalna Grupa Działania "Cieszyńska Kraina"</t>
  </si>
  <si>
    <t>ul. Mickiewicza 9, 43-430 Skoczów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</si>
  <si>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</si>
  <si>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</si>
  <si>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Liczba wyjazdów/ Liczba uczestników/ w tym liczba przedstawicieli LGD</t>
  </si>
  <si>
    <t>1 wyjazd/ 36 uczestników/ 32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</si>
  <si>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</si>
  <si>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</si>
  <si>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</si>
  <si>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Wioski tematyczne przykładem zintegrowanego systemu wsparcia ekonomii społecznej</t>
  </si>
  <si>
    <t>Głównym celem operacji jest zapoznanie uczestników z ideą, terminologią, metodyką zakładania wiosek tematycznych oraz poznanie ciekawych działań i inicjatyw społecznych prowadzonych na obszarach wiejskich. Ponadto celem operacji jest aktywizacja mieszkańców wsi na rzecz podejmowania inicjatyw służących zachowaniu dziedzictwa kulturowego, pobudzenia przedsiębiorczości wiejskiej oraz aktywizacji społecznej i ekonomicznej poprzez promocję idei wsi tematycznych i wdrażanie podmiotów ekonomii społecznych na obszarach wiejskich. Tamaty operacji: 4.5, 4.7, 4.9, 4.11, 4.13.</t>
  </si>
  <si>
    <t>Warsztat, wyjazd studyjny i konferencja</t>
  </si>
  <si>
    <t>1. Liczba warsztatów/ Liczba uczestników / w tym liczba przestawicieli LGD/ w tym liczba doradców roniczych; 2. Liczba wyjazdów studyjnych/ Liczba uczestników /w tym liczba przestawicieli LGD/w tym liczba doradców rolniczych; 3. Liczba konferencji/ Liczba uczestników /w tym liczba doradców rolniczych</t>
  </si>
  <si>
    <t>1. 1 warsztat/ 35 uczestników/ 3 przedstawicieli LGD/ 7 doradców rolniczych; 2. 1 wyjazd studyjny/ 35 uczestników/ 3 przedstawicieli LGD/ 7 doradców rolniczych; 3. 1 konferencja/ 50 uczestników/ 15 doradców rolniczych.</t>
  </si>
  <si>
    <t xml:space="preserve">Grupę docelową projektu stanowi 85 osób tj, 50 osób będących uczestnikami konferencji oraz 35 osób, które wezmą udział w wyjeździe studyjnym i warsztatach (odbędą sięw trakcie wyjazdu). Rekrutowani będą mieszkańcy terenów wiejskich, rolnicy, osoby zainteresowane przeniesieniem idei wsi tematycznej  lub inicjatyw i przedsięwzięć z sieci „Wiosek z Pomysłem” na obszar województwa śląskiego, doradcy rolniczy, właściciele gospodarstw agroturystycznych i zagród edukacyjnych, przedstawiciele instytucji wspierających rozwój obszarów wiejskich. Rekrutowani uczestnicy operacji to głownie osoby, które obecnie pracując, wykorzystują lokalny potencjał obszarów wiejskich  oraz znają jego specyfikę.  </t>
  </si>
  <si>
    <t>ul. Wyszyńskiego 70/126,                        42-200 Częstochowa</t>
  </si>
  <si>
    <t>Wyjazd studyjny do Rumunii</t>
  </si>
  <si>
    <t>Nawiązanie międzynarodowej współpracy partnerskiej  z rumuńskimi Lokalnymi Grupami Działania. Tematy operacji: 4.1.</t>
  </si>
  <si>
    <t>Liczba wyjazdów/ Liczba uczestników/w tym liczba przedstawicieli LGD</t>
  </si>
  <si>
    <t>1 wyjazd/ 50 uczestników/ 40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</si>
  <si>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</si>
  <si>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</si>
  <si>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</si>
  <si>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 xml:space="preserve">Udział w Targach Turystki Weekendowej „Atrakcje Regionów”  </t>
  </si>
  <si>
    <t>Celem operacji jest promocja rozwoju obszarów wiejskich. Tematy operacji: 4.9.</t>
  </si>
  <si>
    <t>Liczba stoisk wystawienniczych/ Szacowana liczba odwiedzających stoiska wystawiennicze</t>
  </si>
  <si>
    <t>1 stoisko 40 m2 podzielone proprcjonalnie dla 4 partnerów/ 5000 osób</t>
  </si>
  <si>
    <t xml:space="preserve">Grupą docelową projektu są mieszkańcy aglomeracji śląskiej oraz województwa śląskiego </t>
  </si>
  <si>
    <t>Młodzieżowe Forum Zrównoważonego Rozwoju Obszarów Wiejskich</t>
  </si>
  <si>
    <t>Głównym celem realizacji operacji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Tematy operacji: 4. 3, 4.4, 4.5, 4.6, 4.7, 4.8, 4.9.</t>
  </si>
  <si>
    <t>1 szkolenie/ 50 uczestników</t>
  </si>
  <si>
    <t xml:space="preserve">Młodzi mieszkańcy obszarów wiejskich, będących rolnikami lub domownikami rolników oraz aktywnymi członkami grup formalnych i nieformalnych, w wieku od 16 do 35 roku życia, zamieszkujących obszary wiejskie województwa śląskiego. </t>
  </si>
  <si>
    <t xml:space="preserve"> ul. Chmielna 6/6,                        00-020 Warszawa</t>
  </si>
  <si>
    <t>Przedmiotem operacji jest zorganiozwanie wyjazdu studyjnego do Austrii i Francji, którego celem jest promocja współpracy w sektorze rolnym. Zakres tematyczny:  gospodarstwa edukacyjne, produkty regionalne, sprzedaż bezpośrednia</t>
  </si>
  <si>
    <t>liczba wyjazdów,wizyt studyjnych/ liczba uczestników</t>
  </si>
  <si>
    <t>Partnerzy KSOW, rolnicy, osoby prowadzące gospodarstwa edukacyjne, przedstawiciele instytucji działających na rzecz rozwoju obszarów wiejskich etc.</t>
  </si>
  <si>
    <t>Samorząd Województwa Śląskiego</t>
  </si>
  <si>
    <t>liczba konferencji, spotkań, seminariów/ liczba uczestników</t>
  </si>
  <si>
    <t>1/ 150</t>
  </si>
  <si>
    <t>Udział w Targach Turystyki Weekendowej "Atrakcje Regionów"</t>
  </si>
  <si>
    <t>Przedmiotem operacji jest udział Jednoski Regionalnej KSOW oraz Partnerów KSOW w targach, których celem jest promocja wszelkich form turystyki wiejskiej i agroturystyki, folkloru, produktu lokalnego etc.</t>
  </si>
  <si>
    <t>Jednostka Regionalna KSOW oraz Partnerzy KSOW w tym m.in. LGD z terenu województwa śląskiego.</t>
  </si>
  <si>
    <t>Zarządzanie funduszami unijnymi a rozwój przedsiębiorczości na terenach wiejskich w perspektywie finansowej 2014-2020.</t>
  </si>
  <si>
    <t>Celem operacji jest wzrost poziomu wiedzy mieszkańców Gminy Pilica na temat zarządzania funduszami unijnymi służącymi rozwojowi przedsiębiorczości na terenach wiejskich w perspektywie finansowej 2014-2020.</t>
  </si>
  <si>
    <t>Szkolenie/Seminarium/Warsztaty/Spotkanie</t>
  </si>
  <si>
    <t>Liczba szkoleń/seminariów/                             warsztatów/spotkań                                               Liczba uczestników</t>
  </si>
  <si>
    <t>1 /                          42</t>
  </si>
  <si>
    <t>Mieszkańcy Gminy Pilica tj. rolnicy, osoby należące do stowarzyszeń i organizacji pozarządowych działających na terenie Gminy Pilica. Będzie to grupa 42-osobowa składająca się z osób dorosłych na co dzień pracujących i mieszkających na obszarach wiejskich</t>
  </si>
  <si>
    <t>Gmina Pilica</t>
  </si>
  <si>
    <t>ul. Żarnowiecka 46a                            42-436 Pilica</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</si>
  <si>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</si>
  <si>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</si>
  <si>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Liczba tytułów publikacji/ materiałów drukowanych</t>
  </si>
  <si>
    <t>GRUPĄ DOCELOWĄ SĄ PRODUCENCI ROLNI, DORADZTWO ROLNICZE, FIRMY HANDLOWO- NASIENNE, INSTYTUCJE OBSŁUGUJĄCE SEKTOR ROLNY W WOJ. ŚLĄSKIM</t>
  </si>
  <si>
    <t>COBORU Stacja Doświadczalna Oceny Odmian w Pawłowicach</t>
  </si>
  <si>
    <t>ul. Wiejska 25                                      44-180 Toszek</t>
  </si>
  <si>
    <t>Promocja działalności edukacyjnej „Szlaku Gospodarstw Edukacyjnych Województwa Śląskiego”</t>
  </si>
  <si>
    <t>Głównym celem operacji jest promowanie oraz dotarcie do jak najszerszego grona odbiorców  tj. nauczycieli, osób zaangażowanych w kształcenie, rodziców, turystów i wszystkich zainteresowanych poszerzeniem wiedzy  o praktyczne działania, z wykorzystaniem ćwiczeń warsztatowych do różnych zajęć edukacyjnych w alternatywnych miejscach edukacji</t>
  </si>
  <si>
    <t xml:space="preserve"> Publikacja/ materiał drukowany    </t>
  </si>
  <si>
    <t xml:space="preserve"> Liczba tytułów publikacji/ materiałów drukowanych</t>
  </si>
  <si>
    <t>Nauczyciele, dzieci, młodzież i rodzice ect.</t>
  </si>
  <si>
    <t>Stowarzyszenie Gospodarstw Edukacyjnych Województwa Śląskiego</t>
  </si>
  <si>
    <t>ul. Błonie 1A                                            42-270 Garnek</t>
  </si>
  <si>
    <t xml:space="preserve">                                                                                         Informacje i publikacje w internecie</t>
  </si>
  <si>
    <t xml:space="preserve"> Liczba informacji/publikacji w internecie                            Liczba stron internetowych, na których zostanie zamieszczona informacja/publikacja  Liczba odwiedzin strony internetowej</t>
  </si>
  <si>
    <t>1/4/1322</t>
  </si>
  <si>
    <t xml:space="preserve">Marketing produktów rolnych w ramach sprzedaży bezpośredniej, dostaw bezpośrednich 
i rolniczego handlu detalicznego
</t>
  </si>
  <si>
    <t>Celem realizowanej operacji będzie możliwość zapoznania się uczestników konferencji z aktualną sytuacją w zakresie rozwoju produktu regionalnego, tradycyjnego i ekologicznego w województwie śląskim, nowymi metodami marketingowymi i rodzajami marketingów, polityką jakości prowadzoną przez Unię Europejską, między innymi poprzez znaki potwierdzające wysoką jakość produktów rolno – spożywczych, jak też tradycyjną metodę produkcji</t>
  </si>
  <si>
    <t xml:space="preserve"> Liczba konferencji/kongresów  Liczba uczestników (w tym liczba gości zagranicznych/ liczba przedstawicieli LGD/ liczba doradców)</t>
  </si>
  <si>
    <t>1/ 200 (5/10/3)</t>
  </si>
  <si>
    <t>rolnicy województwa śląskiego, właścicieli małych gospodarstw rolnych, którzy zajmują się wytwarzaniem i sprzedażą produktów regionalnych, tradycyjnych i ekologicznych, bądź też w planach mają podjęcie tego rodzaju działalności</t>
  </si>
  <si>
    <t>Śląska Izba Rolnicza</t>
  </si>
  <si>
    <t>ul. Jesionowa 9a                                        40-159 Katowice</t>
  </si>
  <si>
    <t>Rozwój organizacji pozarządowych poprzez zwiększenie możliwości pozyskania środków finansowych i zacieśnienie współpracy z sektorem publicznym i prywatnym</t>
  </si>
  <si>
    <t>Liczba szkoleń/seminariów/warsztatów/spotkań                                               Liczba uczestników (w tym: liczba przedstawicieli LGD)</t>
  </si>
  <si>
    <t>3/75 (3)</t>
  </si>
  <si>
    <t xml:space="preserve">członkowie organizacji pozarządowych z terenu województwa śląskiego </t>
  </si>
  <si>
    <t>ul. Czysta 21                                                31-121 Kraków</t>
  </si>
  <si>
    <t>„CZAS NA MLEKO – CZAS NA ZBIORY” – najlepsze tradycje wsi jurajskiej i kieleckiej</t>
  </si>
  <si>
    <t>Promocja zrównoważonego rozwoju obszarów wiejskich poprzez organizację jednodniowego wydarzenia plenerowego pn.: CZAS NA MLEKO – CZAS NA ZBIORY – najlepsze tradycje wsi jurajskiej i kieleckiej</t>
  </si>
  <si>
    <t>Targi/Impreza plenerowa/Wystawa</t>
  </si>
  <si>
    <t>Liczba targów/imprez plenerowych/wystaw Szacowana liczba uczestników targów/imprez plenerowych/wystaw</t>
  </si>
  <si>
    <t xml:space="preserve"> przedstawiciele samorządów gminnych, powiatowych, wojewódzkich – województwa śląskiego i świętokrzyskiego, przedstawiciele organizacji pozarządowych i KGW, rolnicy, przedstawiciele instytucji działających na rzecz wsi i rolnictwa oraz media, turyści i mieszkańcy diecezji kieleckiej
</t>
  </si>
  <si>
    <t>Powiat Zawierciański</t>
  </si>
  <si>
    <t>ul. Sienkiewicza 34                                    42-400 Zawiercie</t>
  </si>
  <si>
    <t xml:space="preserve">„III SEKTOR – W NAS JEST SIŁA” </t>
  </si>
  <si>
    <t>Celem operacji jest wspieranie włączenia społecznego, ograniczania ubóstwa i rozwoju gospodarczego mieszkańców Gminy Pilchowice</t>
  </si>
  <si>
    <t>Liczba szkoleń/seminariów/warsztatów/spotkań                                               Liczba uczestników</t>
  </si>
  <si>
    <t>przedstawiciele lokalnych twórców, formalnych i nieformalnych organizacji pozarządowych, w tym stowarzyszeń i kół gospodyń wiejskich działających na terenie Gminy Pilchowice, przedstawiciele społeczników oraz osób zainteresowanych działalnością organizacji pozarządowych z Lokalnej Grupy Działania „Leśna Kraina Górnego Śląska</t>
  </si>
  <si>
    <t>ul. Damrota 6                                             44-145 Pilchowice</t>
  </si>
  <si>
    <t>Liczba wyjazdów studyjnych                                             Liczba uczestników (w tym: liczba przedstawicieli LGD)</t>
  </si>
  <si>
    <t>1/45 (40)</t>
  </si>
  <si>
    <t>Przez KONTAKTY do ROZWOJU – wyjazd studyjny</t>
  </si>
  <si>
    <t xml:space="preserve">Głównymi celami przyświecającymi planowanej operacji są:
a) wymiana wiedzy, doświadczeń oraz prezentacja wybranych dobrych praktyk wdrażania podejścia LEADER między przedstawicielami LGD z terenu województwa śląskiego i pomorskiego ze szczególnym uwzględnieniem rozwoju przedsiębiorczości lokalnej na obszarach wiejskich, w tym tworzenia miejsc pracy, wsparcia grup defaworyzowanych, realizacji projektów współpracy (omówienie lub przedstawienie w ramach programu wyjazdu minimum 8 zagadnień dot. zrealizowanych projektów/dobrych praktyk przez LGD),
b) nawiązanie bezpośrednich kontaktów między LGD z terenu województwa śląskiego i pomorskiego celem realizowania współpracy na rzecz rozwoju obszarów (w tym stworzenie listy kontaktów LGD, która zostanie rozesłana do uczestników wyjazdu studyjnego, a także Pomorskiej Sieci Leader oraz sieci SILESIAN LEADER NETWORK).
</t>
  </si>
  <si>
    <t>1/40 (35)</t>
  </si>
  <si>
    <t>przedstawiciele lokalnych grup działania z terenu województwa śląskiego oraz - wniejszym stopniu - przedstawiciele podmiotów działających na rzecz rozwoju obszarów wiejskich, w tym rozwoju podejścia LEADER</t>
  </si>
  <si>
    <t>Śląski Związek Gmin i Powiatów</t>
  </si>
  <si>
    <t>ul. Kościuszki 43/5                           40-048 Katowice</t>
  </si>
  <si>
    <t>Zaprezentowanie alternatywnych źródeł dochodu dla kobiet z obszarów wiejskich</t>
  </si>
  <si>
    <t>Głównym celem operacji jest przeszkolenie uczestniczek z ideą , metodyką i praktyką zakładania własnych działalności związanych z produkcją sera i plecionek</t>
  </si>
  <si>
    <t>Liczba szkoleń/seminariów/warsztatów/spotkań                                               Liczba uczestników (w tym: liczba przedstawicieli LGD/ liczba doradców)</t>
  </si>
  <si>
    <t>4/50 (4/10)</t>
  </si>
  <si>
    <t>kobiety z obszarów wiejskich z województwa śląskiego, w tym młodzież, kobiety w średnim wieku i powyżej 60 r. ż., działające w  LGD, KGW, zrzeszone w  stowarzyszeniach, fundacjach, zagrodach edukacyjnych itd. do wszystkich pozostałych zainteresowanych kobiet z terenów wiejskich</t>
  </si>
  <si>
    <t>ul. Wyszyńskiego 70/126                                                         42-200 Częstochowa</t>
  </si>
  <si>
    <t>1/50 (4/10)</t>
  </si>
  <si>
    <t>Budowanie produktu turystycznego – Ekomuzeum Żabi Kraj</t>
  </si>
  <si>
    <t>Celem operacji jest wydanie ulotki oraz organizacja konferencji pt. „Budowanie produktu turystycznego – Ekomuzeum Żabi Kraj”</t>
  </si>
  <si>
    <t xml:space="preserve"> Liczba konferencji/kongresów  Liczba uczestników (w tym: liczba przedstawicieli LGD/ liczba doradców)</t>
  </si>
  <si>
    <t>1/60 (4/7)</t>
  </si>
  <si>
    <t xml:space="preserve">mieszkańcy, lokalni twórcy, przedsiębiorcy, organizacje pozarządowe, osoby pracujące w JST z obszaru Stowarzyszenia ale również całego regionu oraz turyści </t>
  </si>
  <si>
    <t>Stowarzyszenie Rybackie „Żabi Kraj”</t>
  </si>
  <si>
    <t>ul. Mickiewicza 9                                  43-430 Skoczów</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</si>
  <si>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</si>
  <si>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</si>
  <si>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 xml:space="preserve">Liczba szkoleń/seminariów/warsztatów/spotkań                                               Liczba uczestników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</si>
  <si>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</si>
  <si>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</si>
  <si>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Kłomnice</t>
  </si>
  <si>
    <t xml:space="preserve">Liczba artykułów/wkładek/ogłoszeń w prasie </t>
  </si>
  <si>
    <t>Ochrona zasobów naturalnych oraz odbudowa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</si>
  <si>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</si>
  <si>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 Liczba konferencji/kongresów  Liczba uczestników (w tym: liczba doradców)</t>
  </si>
  <si>
    <t>1/94 (0)</t>
  </si>
  <si>
    <t>pszczelarze zrzeszeni i niezrzeszeni w kolach pszczelarskich województwa śląskiego i województwa małopolskiego</t>
  </si>
  <si>
    <t>Stowarzyszenie Pszczelarzy „Beskidzkie Trutnie”</t>
  </si>
  <si>
    <t>ul. Turystyczna 17, Kocierz Rychwałdzki,            34-321 Łękawica</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</si>
  <si>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</si>
  <si>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</si>
  <si>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1/4000- 5000</t>
  </si>
  <si>
    <t>osoby w przeważającej części z regionu północnej Jury (powiat częstochowski, lubliniecki, zawierciański, myszkowski), jednakże wśród uczestników  jest również wielu turystów z aglomeracji śląskiej. Zdecydowanie przeważającą grupą są mieszkańcy województwa śląskiego</t>
  </si>
  <si>
    <t>Gmina Janów</t>
  </si>
  <si>
    <t>ul. Częstochowska 1                                                42-253 Janów</t>
  </si>
  <si>
    <t>Popularyzacja dziedzictwa kulinarnego wsi – II Jurajska Wiosna Seniorów</t>
  </si>
  <si>
    <t>Głównym celem operacji jest aktywizacja osób starszych, pobudzeniu w nich poczucia własnej wartości i podniesienia własnej samooceny</t>
  </si>
  <si>
    <t>seniorzy, będący jednocześnie mieszkańcami województwa śląskiego</t>
  </si>
  <si>
    <t>Lokalne rękodzieło sposobem na rozwój obszarów wiejskich Beskidów i okolic</t>
  </si>
  <si>
    <t>Głównym celem operacji jest rozpropagowanie tradycyjnych technik rękodzielniczych, by nie popadły w zapomnienie, rozszerzenie ich na większy obszar a przez to zachowanie dziedzictwa kulturowego Beskidów i okolic</t>
  </si>
  <si>
    <t>2/40 (2/6)</t>
  </si>
  <si>
    <t>członkinie Kół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t>
  </si>
  <si>
    <t>Album "Sieć Dziedzictwo Kulinarne Świętokrzyskie"</t>
  </si>
  <si>
    <t xml:space="preserve">Upowszechnienie wiedzy o dziedzictwie kulinarnym oraz 
wskazywanie  możliwości wykorzystywania walorów tradycyjnych, regionalnych i lokalnych produktów i potraw w ofercie gospodarstw agroturystycznych, w turystyce wiejskiej i lokalnej gastronomii.  Inspirowaniei do tworzenia nowatorskiej kuchni, opartej na lokalnych produktach użytych w niekonwencjonalny sposób, zaspokajającej oczekiwania najbardziej wymagających konsumentów. </t>
  </si>
  <si>
    <t>Wydawnictwo</t>
  </si>
  <si>
    <t xml:space="preserve">Mieszkańcy Województwa świętokrzyskiego, producenci żywności, restauratorzy, a także turyści  
</t>
  </si>
  <si>
    <t>Samorząd Województwa Świętokrzyskiego</t>
  </si>
  <si>
    <t>al.. IX Wieków Kielc 3, 25- 516 Kielce</t>
  </si>
  <si>
    <t>Druk informatora "Wyniki Porejestrowych Doświadczeń Odmianowych w województwie świętokrzyskim w latach 2015-2017"</t>
  </si>
  <si>
    <t>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t>
  </si>
  <si>
    <t>Rolnicy Województwa świętokrzyskiego</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</si>
  <si>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</si>
  <si>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</si>
  <si>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120 - 150</t>
  </si>
  <si>
    <t>Koła gospodyń wiejskich z terenu województwa świętokrzyskiego, mieszkańcy regionu świę-tokrzyskiego</t>
  </si>
  <si>
    <t>Wyjazd studyjny dla członków Świętokrzyskiej Sieci Dziedzictwa Kulinarnego do Województwa podkarpackiego</t>
  </si>
  <si>
    <t>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t>
  </si>
  <si>
    <t>30-  40</t>
  </si>
  <si>
    <t>Członkowie  ŚSDK</t>
  </si>
  <si>
    <t>Udział w Targach  Agrotravel</t>
  </si>
  <si>
    <t>Promowanie  walorów  turystycznych i gospodarczych, promocja bogactwa kultury ludowej, przyrodniczej, historycznej oraz produktów lokalnych, kreowanie miejsc pracy na terenach wijeskich.</t>
  </si>
  <si>
    <t>liczba osób</t>
  </si>
  <si>
    <t>20 - 30</t>
  </si>
  <si>
    <t>Koła Gospodyń Wiejskich z terenu województwa świętokrzyskiego, członkowie ŚSDK</t>
  </si>
  <si>
    <t>Organizacja i przeprowadzenie Międzynarodowej Konferencji Pszczelarskiej  podczas XI Świętokrzyskiego Święta Pszczoły</t>
  </si>
  <si>
    <t xml:space="preserve">Celem realizowanej operacji jest zwiększenie udziału zainteresowanych stron we wdrażaniu inicjatyw na rzecz rozwoju obszarów wiejskich, poprzez realizację konferencji dla członków Sieci  Dziedzictwo Kulinarne Świętokrzyskie oraz osób zainteresowanych podjęciem dzialności pszczelarskiej. Uczestnicy zapoznają się z procesem wytwarzania i produkcj miodów,  produktów miodopochodnych oraz innego wykorzystania produktów pszczelarskich. </t>
  </si>
  <si>
    <t>Członkowie ŚSDK oraz osoby chętne do podjecia działalnosci pszczelarskiej</t>
  </si>
  <si>
    <t xml:space="preserve">Wyjazd studyjny zagraniczny do krajów UE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</si>
  <si>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</si>
  <si>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8 do 12</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</si>
  <si>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</si>
  <si>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Kuchnia świętokrzyska czaruje - Rolniczy Handel Detaliczny czyli z pola do garnka</t>
  </si>
  <si>
    <t>Celem operacji jest zwiększenie wiedzy środowiska wiejskiego na temat możliwości legalnego przetwórstwa produktów z gospodarstwa i ich legalnej sprzedaży oraz zwiększenie wiedzy konsumentów na temat podaży tych produktów poprzez zorganizowanie konkursu na przetwory i potrawy. Przedmiotem operacji jest organizacja konursu.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</si>
  <si>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</si>
  <si>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</si>
  <si>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</si>
  <si>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</si>
  <si>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</si>
  <si>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uczestników  wyjazdu</t>
  </si>
  <si>
    <t>Grupa docelową są przedstawiciele lokalnych grup działania - członkowie Świętokrzyskiej Sieci LGD.</t>
  </si>
  <si>
    <t>Plac Staszica 6; 26-021 Daleszyce</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</si>
  <si>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</si>
  <si>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</si>
  <si>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szkolenir</t>
  </si>
  <si>
    <t>Pracownicy lgd oraz osoby zarządzające lgd</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</si>
  <si>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</si>
  <si>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</si>
  <si>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</si>
  <si>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</si>
  <si>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Organizacja  konkursu promującego ryby i produkty rybne podczas Festiwalu Ludowego</t>
  </si>
  <si>
    <t>Głównym celem operacji jest kampani propagująca zwiększenie spożycia ryb, w tym sprzedaży produktów rybnych wśród społeczności lokalnej, a także upowszechnienie wiedzy na temat znaczenia ryb w racjonalnym żywieniu człowieka. Przedmiotem operacji jest organizacja konkursu promującego ryby i produkty rybne podczas Festiwalu Ludowego. Tematy operacji: upowszechnienie wiedzy w zakresie optymalizacji wykorzystywania przez mieszkańców obszarów wiejskich zasobów środowiska naturalnego; wspieranie rozowju przedsiebiorczości na obszarach wiejskich przez podnoszenie poziomu wiedzy i umiejętności w obszarach innych niż rozwój zielonej gospodarki i obszar małego przetwórstwa lokalnego; promocja jakości życia na esi lub promocja wsi jako miejsaca do życia i rozowju zawodowego, a także upowszechnianie wiedzy w zakresie planowania rozwoju lokalnego z uwzględnieniem potencjału ekonomicznego, społecznego i środowiskowego danego obszaru.</t>
  </si>
  <si>
    <t>Przedstwaicielki Kół Gospodyń Wiejskich oraz Stowarzyszeń z terenu powiatu jędrzejowskiego</t>
  </si>
  <si>
    <t>Gmina Sędziszów</t>
  </si>
  <si>
    <t>ul. Dworcowa 20; 28-340 Sędziszów</t>
  </si>
  <si>
    <t>Świętokrzyska Kuźnia Smaków – lokalna marka</t>
  </si>
  <si>
    <t>Głównym celem operacji jest rozszerzenie oferty Świętokrzyskiej Kuźni Smaków wspierającej rozwój rynku żywności tradycyjnej i regionalnej oraz wzmocnienie ekonomiczne i wizerunkowe podmiotów ŚKS jako lokalnej marki. Przedmiotem operacji jest organizacja wyjazdu studyjnego, stoiska wystawienniczego na targach AGROTRAVEL w Kielcach oraz działania związane z certyfikacją nowych podmiotów w ramach Świętokrzyskiej Kuźni Smaków. Tematy operacji: upowszechnienie wiedzy w zakresie tworzenia krótkich łańcuchów dostaw w rozumieniu art. 2 ust.1 akapit drugi lit. m rozporządzenia nr 1305/2013 w sektorze rolno-spożywczym;  wspieranie rozowju przedsiębiorczości na obszarach wiejskich przez podnoszenie poziomu wiedzy i umiejętności w obszarze małego przetwórstwa lokalnego lub w obszarze rozwoju zielonej gospodarki, w tym tworzenie nowych miejsc pracy.</t>
  </si>
  <si>
    <t xml:space="preserve">wyjazd studyjny; stoisko wystawiennicze na targach; działania związane z certyfikacją nowych podmiotów w ramach Świętokrzyskiej Kuźni Smaków. </t>
  </si>
  <si>
    <t xml:space="preserve">liczba uczestników wyjazdu studyjnego, liczba podmiotów promujących się podczas targów; liczba podmiotów poddanych certyfikacji </t>
  </si>
  <si>
    <t>Pierwszą grupę docelową stanowić będą 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 Druga grupę docelową stanowić będą rolnicy, przedsiębiorcy, rzemieślnicy prowadzący przetwórstwo tradycyjne żywności, wytwarzający produkty regionalne oraz właściciele lokali gastronomicznych zainteresowani wprowadzeniem potraw kuchni regionalnej do oferyt żywieniowej, a także właściciele gospodarstw agroturystycznych prowadzących kuchnię regionalną zainteresowani nadaniem marki ŚKS.</t>
  </si>
  <si>
    <t>Świętokrzyski Ośrodek Doradztwa Rolniczego w Modliszewicach</t>
  </si>
  <si>
    <t>Modliszewice ul. Piotrkowska 30; 26-200 Końskie</t>
  </si>
  <si>
    <t>Świętokrzyskie Konfrontacje Nauki i Praktyki Rolniczej</t>
  </si>
  <si>
    <t>Celem operacji jest aktywizowanie potencjalnych beneficjentów do poszukiwania nowych metod produkcji roślinnej i hodowli zwierząt możliwych do wdrożenia w gospodarstwach w woj. świętokrzyskim. Przedmiotem operacji jest organizacja seminarium nt. Innowacji w uprawie zbóż i użtków zielonych oraz unowocześnienia chowu i hodowli zwierząt, a także organizacja XIII Świętokrzyskiej Wystawy Zwierząt Hodowlanych. Tematy operacji to m.in.: upowszechnienie wiedzy w zakresie systemów jakości żywności, o których mowa w art. 16 ust. 1 lit. a lub b rozpoprządzenia nr 1305/2013; uupowszechnienie wiedzy w zakresie optymalizacji wykorzystywania przez mieszkańców obszarów wiejskich zasobów środowiska naturalnego; upowszechnienie wiedzy w zakresie dotyczącym zachowania różnorodności genetycznej roślin lub zwierząt.</t>
  </si>
  <si>
    <t>seminarium; wystawa</t>
  </si>
  <si>
    <t>liczba uczestników seminariów; liczba uczestników wystawy</t>
  </si>
  <si>
    <t>Grupę docelową stanowią rolnicy - producenci zbóż oraz posiadacze trwałych użytków zielonych i doradcy rolni, a także hodowcy bydła mlecznego - obecni i potencjalni oraz doradcy rolni.</t>
  </si>
  <si>
    <t>Festiwal Potraw Kulinarnych - promocja świętokrzyskich produktów regionalnych</t>
  </si>
  <si>
    <t>Głównym celem projektu jest organizacja konkursu kulinarnego wraz z promocją produktów lokalnych, który pozwoli przedstawicielom społeczności lokalnych z 13 świętokrzyskich powiatów zaprezentować swój dorobek kulinarny oraz kulturowy. Projekt jest swoistym wyjściem naprzeciw konsumentom i lokalnym wytwórcom tj.: Koła Gospodyń Wiejskich, Kluby Seniora, Gospodarstwa Agroturystyczne z terenów wiejskich.Tematy operacji: promocja jakości życia na wsi lub promocja wsi jako miejsca do życia i rozwoju zawodowego.</t>
  </si>
  <si>
    <t xml:space="preserve">liczba uczestników imprezy </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</si>
  <si>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</si>
  <si>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</si>
  <si>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</si>
  <si>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Święto Młodego Wina w Sandomierzu</t>
  </si>
  <si>
    <t>Celem zadania jest upowszechnienie sztuki uprawy winorośli, zapoznanie zainteresowanych z jej aspektami technologicznymi, promocja dotychczasowych osiągnięć gospodarstw z rejonu Sandomierza w zakresie turystyki winiarskiej oraz porównanie lokalnego potencjału z osiągnięciami innych regionów kraju.</t>
  </si>
  <si>
    <t>seminarium/konferencja</t>
  </si>
  <si>
    <t>150-200</t>
  </si>
  <si>
    <t xml:space="preserve">Mieszkańcy Województwa świętokrzyskiego, turyści spoza regionu, miłośnicy i producenci wina.
</t>
  </si>
  <si>
    <t>al. IX Wieków Kielc 3, 25- 516 Kielce</t>
  </si>
  <si>
    <t>Druku Biuletynu pt. „Wyniki Porejestrowych Doświadczeń Odmianowych w województwie świętokrzyskim w latach 2016-2018</t>
  </si>
  <si>
    <t xml:space="preserve">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 </t>
  </si>
  <si>
    <t>liczba egzemplarzy</t>
  </si>
  <si>
    <t>Rolnicy województwa świętokrzyskiego</t>
  </si>
  <si>
    <t>Wyjazd studyjny dla członków Sieci Dziedzictwo Kulinarne Świętokrzyskie do województwa podlaskiego</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</si>
  <si>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</si>
  <si>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Członkowie  Sieci Dziedzictwo Kulinarne Świętokrzyskie</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</si>
  <si>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</si>
  <si>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liczba LGD-ów</t>
  </si>
  <si>
    <t>Lokalne Grupy Działania z terenu woj. świętokrzyskiego</t>
  </si>
  <si>
    <t xml:space="preserve">Udział w Międzynarodowych Targach Produktów i Żywności Wysokiej Jakości EKOGALA </t>
  </si>
  <si>
    <t>15-25</t>
  </si>
  <si>
    <t>Członkowie Sieci Dziedzictwo Kulinarne Świętokrzyskie, Lokalne grupy Działania</t>
  </si>
  <si>
    <t>Seminarium "Rolnicze wykorzystanie osadów ściekowych oraz możliwości zagospodarowania popiołów"</t>
  </si>
  <si>
    <t>Celem zadania jest upowszechnienie wiedzy wykorzystania odpadów i osadów pościekowych w rolnictwie. Zadanie to przybliży konieczność umiejętnego zagospodarowania tych odpadów, z korzyścią dla środowiska oraz rolnictwa i obszarów wiejskich</t>
  </si>
  <si>
    <t>45-50</t>
  </si>
  <si>
    <t>Rolnicy, samorządowcy, mieszkańcy województwa świętokrzyskiego</t>
  </si>
  <si>
    <t xml:space="preserve">Wyjazd studyjny do Włoch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</si>
  <si>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</si>
  <si>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Iiczba osób</t>
  </si>
  <si>
    <t>Konkurs:"Kuchnia świętokrzyska czaruje - przetwórstwo żywności w ramach rolniczego handlu detalicznego - przetwory roślinne i mieszane"</t>
  </si>
  <si>
    <t xml:space="preserve">Uczestnicy konkursu oraz publicznosć biorąca udział w finale konkursu otrzymają wiedzę na temat unikatowych produktów żywieniowych z naszego regionu, co zwiększy popyt na te produkty, a także przyczyni się do większego zaineresowania wdrażaniem inicjatyw na rzecz rozwoju obszarów wiejskich. Przedmiotem operacji jest organizacja II edycji konkursu "Kuchnia świętokrzyska czaruje" dla osób, które przetwarzają swoje produkty rolne na niewielką skalę. Tematy operacji: wspieranie rozwoju przedsiębiorczości na obszarach wiejskich poprzez podnoszenie poziomu wiedzy i umiejętności w obszarze małego przetwóstwa lokalnego, w tym tworzenie nowych miejsc pracy oraz promocja jakości życia na wsi lub promocja wsi jako miejsca do życia i rozwoju zawodowego. </t>
  </si>
  <si>
    <t>konkurs
  materiał drukowany (broszura)</t>
  </si>
  <si>
    <t>liczba uczestników konkursu, liczba broszur</t>
  </si>
  <si>
    <t>30
200</t>
  </si>
  <si>
    <t>Rolnicy zainteresowani rolniczym handlem detalicznym, doradcy oraz konsumenci</t>
  </si>
  <si>
    <t>Międzynarodowa Konferencja Pszczelarska w Bałtowie w dn. 24.08.2019 r.</t>
  </si>
  <si>
    <t xml:space="preserve">Celem operacji jest zwiększenie udziału zainteresowanych stron we wdrażaniu inicjatyw na rzecz rozwoju obszarów wiejskich poprzez stworzenie możliwości do spotkania się osób zajmujących się rozwojem i promocją pszczelarstwa, a także rozwojem apiterapii, która wykorzystuje produkty pszczele w celach medycznych. Przedmiotem operacji jest organizacja międzynarodowej konferencji, podczas której będzie możliwość wysłuchania ciekawych prelekcji ekspertów z dziedziny pszczelarstwa (w tym osób zajmujących się naukowo apiterapią).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</si>
  <si>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 xml:space="preserve">Rolnicy, pszczelarze, osoby zainteresowane pszczelarstwem </t>
  </si>
  <si>
    <t>Centrum Apiterapii "ApiBałt" sp. z o.o.</t>
  </si>
  <si>
    <t>Bałtów 171 C; 27-423 Bałtów</t>
  </si>
  <si>
    <t>Wyjazdy studyjne lgd województwa świętokrzyskiego</t>
  </si>
  <si>
    <t>Ceklem operacji jest aktywizacja mieszkańców wsi na rzecz podejmowania inicjatyw w zakresie rozwoju obszarów wiejskich, w tym kreowania miejsc pracy na terenach wiejskich. Poprzez udział w wyjazdach studyjnych do Czech i Estonii uczestnicy będą mogli zapoznać się z rozwiązaniami stosowanymi w tych krajach w zakresie realizacji projektów, których beneficjantami są osoby wykluczone społecznie i dotknięte ubóstwem. Tematy operacji: aktywizacja mieszkańców obszarów wiejskich w celu tworzenia partnerstw na rzecz realizacji projektów nakierowanych na rozwój tych obszarów, w skład których wchodzą przedstawiciele sektora publicznego,sektora prywatnego oraz organizacji pozarządowych; wspieranie rozowju przedsiębiorczości na obszarach wiejskich przez podnoszenie poziomu wiedzy i umiejętności w obszarach innych niż rozwój zielonej gospodarki i obszar małego przetwórstwa lokalnego.</t>
  </si>
  <si>
    <t xml:space="preserve"> wyjazd studyjny</t>
  </si>
  <si>
    <t>liczba uczestników wyjazdów</t>
  </si>
  <si>
    <t>Przedstawiciele Lokalnych Grup Działania z terenu woj. świętokrzyskiego</t>
  </si>
  <si>
    <t>Pl. Staszica 6,       26-021 Daleszyce</t>
  </si>
  <si>
    <t>Organizacja konkursu pn. "Pierogi wczoraj i dziś" podczas Festiwalu Ludowego</t>
  </si>
  <si>
    <t xml:space="preserve">Celem operacji jest kampania wśród lokalnej społeczności promująca zwiększenie spożycia potraw opartych na bazie naturalnych składników, a także upowszecnienia wiedzy na temat znaczenia zdrowej żywności w racjonalnym żywienu człowieka. Przyczyni się to do szerszego zainteresowania inicjatywami wdrażanymi na rzecz rozwoju obszarów wiejskich. Społeczeństwo zostanie też poinformowane o polityce rozwoju obszarów wiejskich i wsparciu finansowym przez przedstawicieli profesjonalnych instytucji. Przedmiotem operacji jest organizacja konursu kulinarnego dla Pań z KGW i Stowarzyszeń. Tematy operacji:  upowszechnienie wiedzy w zakresie optymalizacji wykorzystywania przez mieszkańców obszarów wiejskich zasobów środowiska naturalnego; promocja jakości życia na wsi lub promocja wsi jako miejsca do życia i rozwoju zawodowego; wspieranie rozowju przedsiębiorczości na obszarach wiejskich przez podnoszenie poziomu wiedzy i umiejętności w obszarach innych niż rozwój zielonej gospodarki i obszar małego przetwórstwa lokalnego. </t>
  </si>
  <si>
    <t>liczba uczestników konursu i całego wydarzenia</t>
  </si>
  <si>
    <t>20
2000</t>
  </si>
  <si>
    <t>Koła Gospodyń Wiejskich z terenu woj.świętokrzyskiego, mieszkańcy regionu</t>
  </si>
  <si>
    <t>ul. Dworcowa 20, 28-340 Sędziszow</t>
  </si>
  <si>
    <t>Możliwości rozwoju organizacji pozarządowych w kontekście pozyskiwania środków finasowych oraz współpracy z lokalnymi podmiotami</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</si>
  <si>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tych środków na rzecz społeczności lokalnej. Działaność organizacji pozarządowych prowadzi do aktywizacji społeczeństwa w celu podejmowania inicjatyw na rzecz rozwoju obszarów wiejskich. Przedmiotem operacji są 3 szkolenia i 3 wyjazdy studyjne. Tematy operacji: aktywizacja mieszkańców obszarów wiejskich w celu tworzenia partnerstw na rzecz realizacji projektów nakierowanych na rozwój tych obszarów, w skład których wchodzą przedstawiciele sektora publicznego,sektora prywatnego oraz organizacji pozarządowych; promocja jakości życia na wsi lub promocja wsi jako miejsca do życia i rozwoju zawodowego; upowszechnienie wiedzy dotyczącej zarządzania projektami z zakresu rozwoju obszarów wiejskich; upowszechnienie wiedzy w zakresie planowania rozwoju lokalnego z uwzględnieniem potencjału ekonomicznego, społecznego i środowiskowego danego obszaru.</t>
  </si>
  <si>
    <t>szkolenie 
 wyjazd studyjny</t>
  </si>
  <si>
    <t>liczba uczestników szkoleń i wyjazdów</t>
  </si>
  <si>
    <t>75
75</t>
  </si>
  <si>
    <t>Członkowie organizacji pozarządowych działających na terenie woj.świętokrzyskiego</t>
  </si>
  <si>
    <t>ul. Czysta 21,        31-121 Kraków</t>
  </si>
  <si>
    <t>Wyjazd studyjny do Bielsko-Białej na Ogólnopolskie Dni Pszczelarza w dniach 20-22.09.2019</t>
  </si>
  <si>
    <t xml:space="preserve">Celem operacji jest integrowanie środowisk pszczelarskich, podnoszenie kwalifikacji pszczelarzy, zapoznanie się z nowościami sprzętowymi oraz najnowszymi osiągnięciami nauki w dziedzinie pszczelarstwa. Osiągnięcie tych celów wpłynie na wzrost inicjatyw podejmowanych na rzecz rozwoju obszarów wiejskich. Przedmiotem operacji jest organizacja wyjazdu studyjnego do Bielsko-Białej na Ogólnopolskie Dni Pszczelarza.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</si>
  <si>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 xml:space="preserve">Pszczelarze z terenu woj. świętokrzyskiego </t>
  </si>
  <si>
    <t>Bałtów 171 C,     27-423 Bałtów</t>
  </si>
  <si>
    <t xml:space="preserve">Innowacyjne technologie i techniki produkcji, przetwarzania i sprzedaży produktów ekologicznych” </t>
  </si>
  <si>
    <t xml:space="preserve">Celem operacji jest upowszechnianie wiedzy w zakresie innowacyjnych technologii i techniki produkcji, przetwarzania i organizacji sprzedaży produktów ekologicznych poprzez zorganizowanie dwudniowego seminarium oraz wyjazdu studyjnego, który stanowić będzie praktyczne uzupełnienie wiedzy teoretycznej zdobytej podczas seminarium oraz ułatwi nawiązanie kontaktów, wymianę wiedzy i doświadczeń pomiędzy podmiotami mogącymi podejmować inicjatywy związane z rozwojem obszarów wiejskich, przy jednoczesnej prezentacji dotychczasowych osiągnieć jako „dobrych przykładów”.  Tematy operacji: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</si>
  <si>
    <t>seminarium 
   wyjazd studyjny</t>
  </si>
  <si>
    <t xml:space="preserve">liczba uczestników seminmarium i wyjazdu </t>
  </si>
  <si>
    <t>50
50</t>
  </si>
  <si>
    <t>Mieszkańcy obszarów wiejskich, w tym rolnicy ekologiczni, oraz rolnicy chcący przystąpić do rolnictwa ekologicznego, rolnicy prowadzący gospodarstwa agroturystyczne, pracownicy naukowi, doradcy</t>
  </si>
  <si>
    <t>Dobre bo świętokrzyskie - od jakości w produkcji do wartości na stole</t>
  </si>
  <si>
    <t>Głównym celem operacji jest zwiększenie udziału zainteresowanych stron we wdrażaniu inicjatyw na rzecz rozwoju obszarów wiejskich poprzez aktywizowanie potencjalnych beneficjentów do poszukiwania nowych metod możliwych do wdrożenia w gospdarstwach w województwie świętokrzyskim. Udział hodowców w wystawach i związana z tym rywalizacja motywuje ich do wdrażania postępu hodowlanego, skłania do sięgnięcia po innowacyjne rozwiązania oraz czerpania wiedzy od innych. Przedmiotem operacji jest organizacja Świętokrzyskiej Wojewódzkiej Wystawy Zwierząt Hodowlanych. Tematy operacji: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obszarach innych niż małe przetwórstwo lokalne lub rozwój zielonej gospodarki; wspieranie tworzenia sieci współpracy partnerskiej dotyczącej rolnictwa i obszarów wiejskich przez podnoszenie poziomu wiedzy w tym zakresie.</t>
  </si>
  <si>
    <t>liczba uczestników wystawy</t>
  </si>
  <si>
    <t xml:space="preserve">Grupę docelową stanowią rolnicy-hodowcy zwierząt, a także rolnicy planujący rozpoczęcie prowadzenia produkcji zwierzęcej. Ponadto w grupie docelowej znajdują się przedstawiciele instytucji rolniczych i okołorolniczych, przedstawiciele firm obsługujących rolników, doradcy rolni, uczniowie szkół rolniczych oraz mieszkańcy miast i obszarów wiejskich jako konsumenci. </t>
  </si>
  <si>
    <t>Wspieranie sektora rolnego i rozwoju obszarów wiejskich poprzez organizację warsztatów tematycznych i XXI Dnia Świętokrzyskiej Truskawki w Bielinach</t>
  </si>
  <si>
    <t>Celem operacji jest edukacja i wymiana doświadczeń w zakresie uprawy truskawek w związku z organizacją XXI edycji Dnia Świętokrzyskiej Truskawki. Zadanie ma charakter popularyzacji wiedzy o regionie - specyfiki gminy Bieliny w kontekście uprawy truskawek i jej wpływu na życie mieszkańców. Przedmiotem operacji jest organizacja warsztatów tematycznych i XXI Dnia Świętokrzyskiej Truskawki w Bielinach.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</si>
  <si>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spotkanie warsztatowo-informacyjne</t>
  </si>
  <si>
    <t>liczba uczestników imprezy i warsztatów</t>
  </si>
  <si>
    <t>5000
30</t>
  </si>
  <si>
    <t>Uczestnicy wydarzenia plenerowego  (mieszkańcy gminy Bieliny oraz sąsiednich gmin, powiatu i regionu, a także turyści) oraz uczestnicy spotkania informacyjno-szkoleniowego</t>
  </si>
  <si>
    <t>Centrum Tradycji, Turystyki i Kultury Gór Świętokrzyskich    w Bielinach</t>
  </si>
  <si>
    <t>ul. Partyzantów 17; 26-004 Bieliny</t>
  </si>
  <si>
    <t>Udział w Targach "Smaki Regionów"  w Poznaniu</t>
  </si>
  <si>
    <t>13-16</t>
  </si>
  <si>
    <t>Członkowie Sieci Dziedzictwo Kulinarne Świętokrzyskie</t>
  </si>
  <si>
    <r>
      <t>Wizyta studyjna - odnowa wsi we Włoszech w regionach partnerskich (Autonomiczny Region Vall</t>
    </r>
    <r>
      <rPr>
        <sz val="11"/>
        <rFont val="Calibri"/>
        <family val="2"/>
        <charset val="238"/>
      </rPr>
      <t>é</t>
    </r>
    <r>
      <rPr>
        <sz val="11"/>
        <rFont val="Calibri"/>
        <family val="2"/>
        <charset val="238"/>
        <scheme val="minor"/>
      </rPr>
      <t>e d</t>
    </r>
    <r>
      <rPr>
        <sz val="11"/>
        <rFont val="Calibri"/>
        <family val="2"/>
        <charset val="238"/>
      </rPr>
      <t>'Aoste oraz Prowincja Perugia)</t>
    </r>
  </si>
  <si>
    <t>Celem realizacji operacji jest zwiekszenie zaangażowania społeczności wiejskich z terenu wojewóztwa warmińsko-mazurskiego na rzecz swoich miejscowości, wrzost wiedzy w zakresie mozliwości realziacji przedsięwziec na obszarach wiejskich oraz poznawanie dobrych praktyk, które przyczynią się do podnoszenia jakości realziowanych projektów.</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</si>
  <si>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włądze gminne, koordynatorzy gminni, moderatorzy, pracownicy Urzędu Marszałkowskiego Województwa Warmińsko-Mazurskiego w Olsztynie.</t>
  </si>
  <si>
    <t>Urząd Marszałkowski Województwa Warmińsko-Mazurskiego w Olsztynie</t>
  </si>
  <si>
    <t>ul. Emilii Plater 1, 10-562 Olsztyn</t>
  </si>
  <si>
    <t>Żywność wysokiej jakości sposobem na pobudzenie aktywności gospodarczej mieszkańców województwa</t>
  </si>
  <si>
    <t>Celem głównym operacji jest przekazanie wiedzy uczestnikom przedsięwzięcia dotyczącej między innymi tworzenia krótkich łańcuchów dostaw, systemów jakości żywności, rolniczego handlu detalicznego, nowoczesnych metod promocji oraz wspieranie tworzenia się powiązań pomiędzy rolnikami zajmującymi się rolnictwem ekologicznym a przedsiębiorstwami lokalnymi, hotelarzami posiadającymi restauracje a producentami lokalnej żywności opartej o tradycyjne metody wytwarzania.</t>
  </si>
  <si>
    <t>Członkowie Sieci Dziedzictwo Kulinarne Warmia Mazury, Powiśle, rolnicy i przetwórcy żywności ekologicznej, właściciele/przedstawiciele hoteli posiadajacych restauracje, instytucje branżowe,sanitarne, weterynaryjne władze rządowe, samorządowe, ośrodki doradztwa rolniczego , ośrodki naukowe, izby rolnicze i gospodarcze.</t>
  </si>
  <si>
    <t>Udział w targach poświęconych żywności regionalnej, tradycyjnej i naturalnej</t>
  </si>
  <si>
    <t>Celem głównym operacji jest promocja i wsparcie sektora żywności regionalnej, tradycyjnej i naturalnej z województwa warmińsko-mazurskiego, upowszechnianie wiedzy w zakresie tworzenia krotkich łańcuchów dostaw, wspieranie tworzenia się powiązań pomiędzy podmiotami rynku spożywczego oraz prezentacja regionalnego dziedzictwa kulinarnego.</t>
  </si>
  <si>
    <t>udział w targach</t>
  </si>
  <si>
    <t>Producenci i przetwórcy regionalnej żywności, w tym członkowie sieci Dziedzictwo Kulinarne Warmia, Mazury, Powiśle. Dodatkowo również odwiedzający targi konsumenci.</t>
  </si>
  <si>
    <t>Wizyta studyjna producentów i przetwórców żywności naturalnej, tradycyjnej, lokalnej, regionalnej w przedsiębiorstwach partnerskich województw zrzeszonych w Europejskiej Sieci Dziedzictwo Kulinarne</t>
  </si>
  <si>
    <t>Poznanie dobrych praktyk w zakresie wdrażania Programu Rozwoju Obszarów Wiejskich</t>
  </si>
  <si>
    <t>Producenci i przetwórcy żywności naturalnej, tradycyjnej, lokalnej, regionalnej będący członkami sieci Dziedzictwo Kulinarne Warmia, Mazury, Powiśle, przedstawiciele Urzędu Marszałkowskiego Województwa Warmińsko-Mazurskiego w Olsztynie</t>
  </si>
  <si>
    <t xml:space="preserve"> 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</si>
  <si>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</si>
  <si>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Społeczności lokalne, gminne. Osoby zaangażowane  w rozwój obszarów wiejskich.</t>
  </si>
  <si>
    <t>Forum LGD i LGR Warmii i Mazur 2018</t>
  </si>
  <si>
    <t>Celem realizacji operacji jest organizacja dwudniowego Forum LGD i LGR Warmii i Mazur 2018</t>
  </si>
  <si>
    <t xml:space="preserve">Lokalne Grupy Działania, Lokalne Grupy Rybackie, przedstawiciele Samorządu Województwa </t>
  </si>
  <si>
    <t>Stowarzyszenie Lokalna Grupa Działania "Brama Mazurskiej Krainy"</t>
  </si>
  <si>
    <t>Plac Wolności 1,    13-100 Nidzica</t>
  </si>
  <si>
    <t>Polsko-Węgiersko-Słowackie doświadczenia w budowaniu partnerstwa na rzecz zrównoważonego rozwoju obszarów wiejskich - wyjazd studyjny</t>
  </si>
  <si>
    <t xml:space="preserve">Celem realizacji operacji jest organizacja wyjazdu studyjnego </t>
  </si>
  <si>
    <t xml:space="preserve">Rolnicy, przedstawiciele warmińsko-mazurskiego samorządu rolniczego, przedstawiciele Samorządu Województwa, WMIR, WMODR, Stowarzyszenia Lokalne Grupy Działania Warmii i Mazur, Stowarzyszenia Doradców na Rzecz Rozwoju Obszarów Wiejskich </t>
  </si>
  <si>
    <t>Warmińsko-Mazurska Izba Rolnicza</t>
  </si>
  <si>
    <t>ul. Lubelska 43A, 10-410 Olsztyn</t>
  </si>
  <si>
    <t>Olimpiada Wiedzy Rolniczej, Ochrony Środowiska i BHP w Rolnictwie</t>
  </si>
  <si>
    <t xml:space="preserve">Celem realizacji operacji jest organizacja olimpiady wiedzy rolniczej </t>
  </si>
  <si>
    <t>Rolnicy, osoby młode w wieku 18-35 lat, które prowadzą własne gospodarstwo rolne lub zamierzają takie prowadzić, uczniowie szkół rolniczych, studenci kierunków rolniczych</t>
  </si>
  <si>
    <t>Dziedzictwo kulturowe a rozwój obszarów wiejskich</t>
  </si>
  <si>
    <t>Celem realizacji operacji jest wspieranie zrównoważonego i wielofunkcyjnego rozwoju obszarów wiejskich województwa warmińsko-mazurskiego poprzez organizację konferencji, festiwalu kultur oraz audycji telewizyjnej</t>
  </si>
  <si>
    <t>konferencja, impreza plenerowa, audycja</t>
  </si>
  <si>
    <t>konferencja
impreza plenerowa 
audycja</t>
  </si>
  <si>
    <t xml:space="preserve">1  
1 
1 </t>
  </si>
  <si>
    <t>mieszkańcy obszarów wiejskich, przedstawiciele organizacji i instytucji wspierających obszary wiejskie</t>
  </si>
  <si>
    <t>I, II,III,IV</t>
  </si>
  <si>
    <t>Zdrowa żywność z polskich lasów - dziczyzna - smacznie i zdrowo</t>
  </si>
  <si>
    <t>Celem realizacji operacji jest organizacja szkolenia poświęconego zwiększeniu zainteresowania spożywania dziczyzny</t>
  </si>
  <si>
    <t>Restauratorzy, hotelarze, pracownicy Lasów Państwowych</t>
  </si>
  <si>
    <t xml:space="preserve">Państwowe Gospodarstwo Leśne Lasy Państwowe Nadleśnictwo Maskulińskie 
z siedzibą w Rucianem-Nidzie
</t>
  </si>
  <si>
    <t>ul. Rybacka 1,                12-220 Ruciane-Nida</t>
  </si>
  <si>
    <t>Producenci i przetwórcy regionalnej żywności, w tym członkowie sieci Dziedzictwo Kulinarne Warmia, Mazury, Powiśle. Dodatkowo również odwiedzający targi konsumenci</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</si>
  <si>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</si>
  <si>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</si>
  <si>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Zakup wyrobów rzemieślniczych, artystycznych itp., których produkcja była możliwa dzięki dofinansowaniu operacji w ramach Programu Rozwoju Obszarów Wiejskich.</t>
  </si>
  <si>
    <t>Celem realizacji operacji jest identyfikacja oraz upowszechnienie przykładów operacji zrealizowanych w ramach Programu Rozwoju Obszarów Wiejskiech poprzez zakup wyrobów rzemieślniczych, artystycznych itp. , które następnie będą przekazywane ogółowi społeczeństwa na organizowanych w ramach planu operacyjnego wydarzeniach  oraz w ramach punktu informacyjnego PROW, jako promocja efektów realizacji przedsięwzięć w ramach Programu.</t>
  </si>
  <si>
    <t>materiał promocyjny</t>
  </si>
  <si>
    <t>Wyjazd studyjny na Targi Agrotechniki do Niemiec</t>
  </si>
  <si>
    <t>Celem organizacji wyjazdu studyjnego na Targi Agrotechniki w Hanowerze jest zwiedzanie targów oraz wizytacja w gospodarstwach rolnych na terenie Niemiec</t>
  </si>
  <si>
    <t>Młodzież ze szkół rolniczych, kadra zarządzająca, przedstawiciele samorządu</t>
  </si>
  <si>
    <t>Wyjazd studyjny dla Lokalnych Grup Działania</t>
  </si>
  <si>
    <t>Celem organizacji wyjazdu studyjnego jest poznanie dobrych praktyk w zakresie tworzenia inkubatorów kulinarnych (przetwórczych) oraz zapoznanie się z gospodarstwami opiekunczymi</t>
  </si>
  <si>
    <t>Lokalne Grupy Działania, przedstawiciele Samorządu Województwa</t>
  </si>
  <si>
    <t>Wyjazd studyjny producentów i przetwórców żywności naturalnej, tradycyjnej, lokalnej, regionalnej w przedsiębiorstwach partnerskiego regionu województwa warmińsko-mazurskiego - Region Umbria (Włochy)</t>
  </si>
  <si>
    <t>Producenci i przetwórcy żywności naturalnej, tradycyjnej, lokalnej, regionalnej będący członkami sieci Dziedzictwo Kulinarne Warmia, Mazury, Powiśle, przedsiębiorcy, rolnicy, reatauratorzy, przedstawiciele Urzędu Marszałkowskiego Województwa Warmińsko-Mazurskiego w Olsztynie, stacji sanitarno - epidemiologicznej, inspektoratu weterynarii, inspektoratu jakości handlowej art. rolno-spożywczych, UWM</t>
  </si>
  <si>
    <t>V Forum odnowy wsi</t>
  </si>
  <si>
    <t>Celem realizacji operacji jest organizacja forum odnowy wsi, dzięki czemu zwiększy się zaangażowanie społeczności wiejskich z terenu województwa w inicjatywy na rzecz swoich miejscowości, wzrost wiedzy w zakresie możliwości realizacji przedsięwzięć na obszarach wiejskich oraz poznanie dobrych praktyk w tym zakresie.</t>
  </si>
  <si>
    <t>liderzy, członkowie grup odnowy wsi, sołtysi i osoby wyróżniające się w społecznościach, włądze gminne, koordynatorzy gminni, moderatorzy, pracownicy Urzędu Marszałkowskiego Województwa Warmińsko-Mazurskiego, podmioty, które chcą dołączyć do programuOdnowy Wsi województwa warmińsko-mazurskiego "Wieś Warmii , Mazur i Powiśla miejscem, w którym warto żyć...", instytucje i organziacje branżowe, eksperci, jednostki naukowe, partnerzy zagraniczni, podmioty realizujące dobre praktyki, media.</t>
  </si>
  <si>
    <t>Organizacja konkursu na "Najładniejsze stoisko dożynkowe Kół Gospodyń Wiejskich 2019"</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</si>
  <si>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</si>
  <si>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Udział  wiosek tematycznych, stowarzyszeń na imprezie plenerowej</t>
  </si>
  <si>
    <t>Celem realizacji operacji jest prezentacja oferty wiosek tematycznych i stowarzyszeń z województwa warmińsko-mazurskiego.</t>
  </si>
  <si>
    <t>Wioski tematyczne, stowarzyszenia z województwa warmińsko-mazurskiego</t>
  </si>
  <si>
    <t xml:space="preserve">Wydanie trzech publikacji zawierających wyniki Porejestrowych Doświadczeń Odmianowych w województwie warmińsko-mazurskim       </t>
  </si>
  <si>
    <t>Przekazanie grupie docelowej wiedzy na temat plonowania różnych odmian podstawowych zbóż, rzepaku i roślin bobowatych na terenie województwa warmińsko-mazurskiego w celu  podniesienia świadomości i ułatwienia wyboru odmian dających największy plon.</t>
  </si>
  <si>
    <t>liczba broszur
nakład</t>
  </si>
  <si>
    <t>3
1100</t>
  </si>
  <si>
    <t>500 osób- rolnicy, grupy zrzeszające producentów rolnych, eksperci, doradcy, organizacjje rolnicze, osoby pracujące na rzecz rolnictwa.</t>
  </si>
  <si>
    <t>II kw.</t>
  </si>
  <si>
    <t>Centralny Ośrodek Badania Odmian Roślin Uprawnych Stacja Doświadczalna Oceny Odmian we Wrócikowie</t>
  </si>
  <si>
    <t>63-022 Słupia Wielka
woj. wielkopolskie Słupia Wielka</t>
  </si>
  <si>
    <t>Szlak kulinarny warmińskich i mazurskich legend</t>
  </si>
  <si>
    <t xml:space="preserve">Stworzenie pilotażu wspólpracy 15 podmiotów wytwarzających produkty żywnościowe na obszarach wiejskich 3 LGD w oparciu o temat przewodni szlaku kulinarnego warmińskich i mazurskich legend. </t>
  </si>
  <si>
    <t>publikacja/materiał drukowany, szkolenie/seminarium/ warsztat/spotkanie, aurycja/film/spot odpowiednio w radiu i telewizji</t>
  </si>
  <si>
    <t xml:space="preserve">liczba materiałów drukowanych
nakład 
liczba szkoleń
 liczba filmów </t>
  </si>
  <si>
    <t>2
16000 
3
15</t>
  </si>
  <si>
    <t>przedsiębiorcy z terenów 3 LGD, przedstawiciele LGD,konsumeńci, mieszkańcy, turyści,</t>
  </si>
  <si>
    <t>II-III kw.</t>
  </si>
  <si>
    <t>Lokalna Grupa Działania Stowarzyszenie "Południowa Warmia"</t>
  </si>
  <si>
    <t>ul. Mickiewicza 40,                                  11-010 Barczewo</t>
  </si>
  <si>
    <t>Lokalne Grupy Działania Warmii   i Mazur w Europejskiej Sieci Współpracy</t>
  </si>
  <si>
    <t>Podniesienie kompetencji 12 Lokalnych Grup Działania województwa warmińsko-mazurskiego w zakresie nawiązania trwałej współpracy z co najmniej jedną siecią LGD funkcjonującą w Europie oraz prezentację co najmniej 10 polskich rozwiązań modelowych , przygotowanie do wdrożenia europejskich rozwiązań modelowych ENRD.</t>
  </si>
  <si>
    <t>liczba wyjazdów studyjnych 
liczba uczestników</t>
  </si>
  <si>
    <t>1
17</t>
  </si>
  <si>
    <t>przedstawiciele LGD, Związku Stowarzyszeń LGD Warmii i Mazur, Urzędu Marszałkowskiego Województwa Warmińsko-Mazurskiego -łącznie 18 osób</t>
  </si>
  <si>
    <t>III-IV kw.</t>
  </si>
  <si>
    <t>Lokalna Grupa Działania "Warmiński Zakątek</t>
  </si>
  <si>
    <t>ul. Grunwaldzka 6, 11-040 Dobre Miasto</t>
  </si>
  <si>
    <t>Forum LGD Warmii i Mazur 2019</t>
  </si>
  <si>
    <t>Wymiana doświadczeń, podniesienie wiedzy, orza poszerzenie kompetencji pracowników LGD oraz rozpowszechnienie wiedzy na temat zarządzania projektami z zakresu rozwoju obszarów wiejskich wśród mieszkańców oraz beneficjentów</t>
  </si>
  <si>
    <t>Szkolenie/Seminarium/Warsztat/Spotkanie</t>
  </si>
  <si>
    <t>1
41</t>
  </si>
  <si>
    <t>przedstawiciele 11 LGD z terenu woj..warmińsko-mazurskiego</t>
  </si>
  <si>
    <t>Lokalna Grupa Działania Ziemia Lubawska</t>
  </si>
  <si>
    <t>ul. Wybudowanie 4, 13-306 Kurzętnik</t>
  </si>
  <si>
    <t>Zagrody edukacyjne jako innowacyjny kierunek praktycznego kształcenia i popularyzacji działalności rolniczej</t>
  </si>
  <si>
    <t>Wymiana wiedzy i dobrych praktyk w zakresie funkcjonowania gospodarstw edukacyjnych .</t>
  </si>
  <si>
    <t>Seminarium, Warsztat,wyjazd studyjny, publikacja</t>
  </si>
  <si>
    <t>liczba seminariów
liczba uczestników
liczba warsztatów
liczba uczestników
liczba wyjazdów studyjnych
liczba uczestników
liczba tytułów publikacji/materiałów drukowanych</t>
  </si>
  <si>
    <t>1
30
1
30
1
30
2</t>
  </si>
  <si>
    <t>właściciele zagród edukacyjnych z terenu Warmii iMazur, osoby zainteresowane założeniem zagrody,przedstawiciele instytucji  ogół społeczeństwa</t>
  </si>
  <si>
    <t>II-IV kw.</t>
  </si>
  <si>
    <t xml:space="preserve">Warmińsko-Mazurski Ośrodek Doradztwa Rolniczego z siedzibą w Olsztynie </t>
  </si>
  <si>
    <t>Niewykorzystane potencjały rozwoju zrównoważonego obszarów wiejskich w województwie warmińsko-mazurskim</t>
  </si>
  <si>
    <t>Przeprowadzenie badań umożliwiających wskazanie możliwości stymulowania zrównoważonego rozwoju obszarów wiejskich w woj. warm.-maz. z wykorzystaniem mało rozpoznanych potencjałów (np.. Usługi ekosystemowe, enerooszczędność itp..)</t>
  </si>
  <si>
    <t>konferencja,analiza/ekspertyza/ badanie, publikacje w internecie</t>
  </si>
  <si>
    <t>liczba konferencji
liczba uczestników
 liczba rodzajów badania
 publikacje w internecie</t>
  </si>
  <si>
    <t>1
100
9
1</t>
  </si>
  <si>
    <t>919 respondentów- przedstawicieli samorzadów lokalnych, LGD, LGR, członkowie innych partnerstw terytorialnych, przedsiębiorcy, rolnicy</t>
  </si>
  <si>
    <t>I-IV kw.</t>
  </si>
  <si>
    <t>Stowarzyszenie Doradców na Rzecz Rozwoju Obszarów Wiejskich</t>
  </si>
  <si>
    <t>ul. Towarowa 9/101/A, 10-416 Olsztyn</t>
  </si>
  <si>
    <t>Gęś - arystokratka na polskich stołach. Walory gęsiny i przepisy kulinarne.</t>
  </si>
  <si>
    <t>Upowszechnienie wiedzy wśród mieszkańców Warmii i Mazur na temat wyjątkowych walorów gęsiny, promowanie tego rodzaju mięsa i zachęcanie mieszkansów do zwiększenia jej spożycia.</t>
  </si>
  <si>
    <t>liczba tytułów publikacji
nakład</t>
  </si>
  <si>
    <t>1
500</t>
  </si>
  <si>
    <t>producenci gęsi-100 osób, konsumenci-250 osób, restauratorzy- 100 osób, przetwórcy- 50 osób</t>
  </si>
  <si>
    <t>Iławskie Stowarzyszenie Producentów Gęsi</t>
  </si>
  <si>
    <t>ul. Wyszyńskiego 31C/2, 14-200 Iława</t>
  </si>
  <si>
    <t>Belgijskie doświadczenia w tworzeniu partnerstw w rolnictwie i na obszarach wiejskich</t>
  </si>
  <si>
    <t>Zdobycie i upowszechnianie wiedzy , wymiana doświadczeń nt podejmowania współpracy i realizacji przez rolników wspólnych projektów na rzecz rozwoju sektora rolnego na przykładzie belgijskich praktyk.</t>
  </si>
  <si>
    <t>liczba wyjazdów studyjnych 
liczba uczestników wyjazdów</t>
  </si>
  <si>
    <t>1
46</t>
  </si>
  <si>
    <t>46 osób z województwa  warm.maz: przedstawiciele partnerów KSOW, 38 rolników, 2 pracowników Warmińsko-Mazurskiej Izby Rolniczej, 1 przedstawiciel Urzędu Marszałkowskiego Woj.. Warm.-Maz., 2 doradców Warmińsko-Mazurskiego Ośrodka Doradztwa Rolniczego, 1 przedstawiciel Stowarzyszenia Doradców na Rzecz Rozwoju Obszarów Wiejskich , 2 osoby reprezentujące LGD</t>
  </si>
  <si>
    <t>ul. Towarowa 1, 10-416 Olsztyn</t>
  </si>
  <si>
    <t>Wspieranie współpracy między związkami hodowców zwierząt a producentami rolnymi</t>
  </si>
  <si>
    <t>Wspieranie współpracy między producentami rolnymi a związkami branżowymi, wzrost zainteresowania zrzeszaniem się , upowszechnienie wiedzy i zdobycie nowych doświadczeń z zakresu systemów jakości żywności, zapoznanie z przykładami dobrych praktyk.</t>
  </si>
  <si>
    <t>szkolenie/seminarium/warsztat/spotkanie, publikacja/materiał drukowany</t>
  </si>
  <si>
    <t>seminarium
broszura informacyjno-seminaryjna</t>
  </si>
  <si>
    <t>1
350</t>
  </si>
  <si>
    <t>producenci rolni, przedstawiciele związków hodowców zwierząt, grup producenckich, doradców i pracowników WMORD, W-MIR- 220 osób</t>
  </si>
  <si>
    <t>Wizyta studyjna - wymiana doświadczeń pomiędzy włoskimi i polskimi producentami gęsi</t>
  </si>
  <si>
    <t>Wymiana wiedzy i doświadczenia pomiędzy polskimi i przetwórcami gęsiny a producentami i przetwórcami gęsiny we Włoszech, utworzenie sieci współpracy pomiędzy producentami polskimi i włoskimi.</t>
  </si>
  <si>
    <t>1
25</t>
  </si>
  <si>
    <t>producenci gęsi z Iławskiego Stowarzyszenia Producentów Gęsi, Rolnicy- łącznie 25 osób</t>
  </si>
  <si>
    <t>Organizacja Warmińsko-Mazurskiej Wystawy Zwierząt Hodowlanych</t>
  </si>
  <si>
    <t>Promocja postępu hodowlanego hodowców z regionu Warmii i Mazur, wymiana doświadczeń między producentami, nawiazywanie kontaktów, pogłębianie współpracy pomiędy hodowcami oraz między hodowcami i Związkami hodowców, upowszechnianie wiedzy w zakresie innowacyjnych rozwiązań, różnorodności genetycznejprodukcji żywności wysokiej jakości. Podnoszenie poziomu wiedzy w zakresie hodowli zwierząt, pozyskania wsparcia finansowego, ,polotyce rozwoju obszarów wiejskich.</t>
  </si>
  <si>
    <t>targi
szacowana liczba odwiedzających</t>
  </si>
  <si>
    <t>1
400</t>
  </si>
  <si>
    <t>hodowcy zwierząt, producenci rolni, mieszkańscy obszarów wiejskich</t>
  </si>
  <si>
    <t>Cztery razy cztery - aktywizacja mieszkańców gminy Bartoszyce do działań sprzyjających rozwojowi wsi</t>
  </si>
  <si>
    <t>Aktywizacja mieszkańców gminy Bartoszyce zagrożonych wykluczeniem społecznym poprzez podniesienie ich kompetencji w zakresie rękodzieła, fotografiki, zagospodarowania przestrzennego, i ekonomii społecznej .</t>
  </si>
  <si>
    <t>warsztat
liczba uczestników</t>
  </si>
  <si>
    <t>8
40</t>
  </si>
  <si>
    <t>mieszkańcy obszarów wiejskich z terenu gminy Bartoszyce - 40 osób</t>
  </si>
  <si>
    <t>Gminny Ośrodek Kultury w Tolko</t>
  </si>
  <si>
    <t>Tolko 1/1, 11-200 Bartoszyce</t>
  </si>
  <si>
    <t>Aktywizacja mieszkańcó wsi- w tym młodzieży-do podejmowania inicjatyw w zakresie rozwoju obszarów wiejskich, przedsiębiorczości.Pobudzanie zainetresowania rolnictwem.</t>
  </si>
  <si>
    <t>Konkurs/Olimpiada</t>
  </si>
  <si>
    <t>liczba konkursów/olimpiad
liczba uczestników</t>
  </si>
  <si>
    <t>1
57</t>
  </si>
  <si>
    <t>osoby w wieku 18-35 lat, mieszkańcy obszarów wiejskich, prowadzące lub zamierzające prowadzić gospodarstwo rolne, uczniowie/studenci uczelni rolniczych, w sumie 57 osób</t>
  </si>
  <si>
    <t>Aktywizacja mieszkańców wsi poprzez organizację Święta Plonów Gminy Bartoszyce</t>
  </si>
  <si>
    <t>Zachowanie lokalnego dziedzictwa kulturowego, kulinarnego, podniesienie jakości życia mieszkańców wsi oraz aktywizacjamieszkańców na rzecz podejmowania inicjatyw w zakresie rozwoju obszarów wiejskich</t>
  </si>
  <si>
    <t>impreza plenerowa
szacowana liczba odwiedzających</t>
  </si>
  <si>
    <t>1
1000</t>
  </si>
  <si>
    <t>mieszkańcy gminy Bartoszyce</t>
  </si>
  <si>
    <t>Dożynki Gminne w Drygałach</t>
  </si>
  <si>
    <t>Aktywizacja lokalnej społeczności poprzez jej czynny udział w organizacji imprezy  oraz w samych dożynkach</t>
  </si>
  <si>
    <t>liczba imprez plenerowych
szacowana liczba odwiedzających</t>
  </si>
  <si>
    <t>1
700</t>
  </si>
  <si>
    <t>mieszkańcy gminy Biała Piska</t>
  </si>
  <si>
    <t>III kw.</t>
  </si>
  <si>
    <t>Miejsko-Gminny  Ośrodek Kultury w Białej Piskiej</t>
  </si>
  <si>
    <t>ul. Władysława Sikorskiego 4, 12-230 Biała Piska</t>
  </si>
  <si>
    <t>Festiwal kultur - U noju na Warniji</t>
  </si>
  <si>
    <t>Zdobycie i upowszechnianie wiedzy, wymiana doświadczeń nt podejmowania współpracy i realizacji przez mieszkańców działań na rzecz rozwoju obszarów wiejskich. Promocja dziedzictwa kulturowego, folkloru, zwyczajów i tradycji regionalnych obszarów wiejskich</t>
  </si>
  <si>
    <t>mieszkańcy województwa warmińsko-mazurskiego, twórcy i artyści ludowi, prowadzący działalność w tym zakresie</t>
  </si>
  <si>
    <t>Promocja dziedzictwa kulturowego i przyrodniczego wsi warmińskiej</t>
  </si>
  <si>
    <t xml:space="preserve">Przkazanie i upowszechnianie wiedzy w zakresie tradycyjnego rzemiosła budowlanego regionu Warmii, realizowane poprzez organizację konkursu na najciekawszą zagrodę warmińską, wyjzad do wzorcowych zagród wiejskich oraz organizację warsztatów, wydruk publikacji. </t>
  </si>
  <si>
    <t>Publikacja, Wyjazd studyjny, Konkurs, Warsztat</t>
  </si>
  <si>
    <t>liczba broszur
nakład
liczba wyjazdów studyjnych
liczba uczestników
liczba konkursów
liczba uczestników                           liczba warsztatów
liczba uczestników</t>
  </si>
  <si>
    <t>1
200
1
25
1
20
1
25</t>
  </si>
  <si>
    <t>mieszkańcy obszarów wiejskich z woj.. Warm.maz.posiadający zagrodę wiejską z zachowanymi elementami architektury regionalnej, osoby planujące wprowadzić do swojego otoczenia elementy zabudowy o tradycyjnym charakterze</t>
  </si>
  <si>
    <t>Promocja dziedzictwa kulturowego i przyrodniczego w gminie Stawiguda</t>
  </si>
  <si>
    <t xml:space="preserve">Propagowanie kultury warmińskiej wśród młodzieży szkół podstawowych z gminy Stawiguda.Upowszechnianie wiedzy w zakresie zasobów środowiska naturalnego regionu , ich ochrony oraz wykorzystania zgodnie z zasadami zrównoważonego rozwoju. Promocja walorów przyrodniczych i kulturowych gminy wśród ogółu społeczeństwa </t>
  </si>
  <si>
    <t>szkolenie/seminarium/warsztat/spotkanie, publikacja/materiał drukowany,</t>
  </si>
  <si>
    <t>liczba szkoleń
liczba uczestników
liczba tytułów publikacji
nakład
 liczba konkursów
liczba uczestników</t>
  </si>
  <si>
    <t>2
300
1
3000
1
300</t>
  </si>
  <si>
    <t>uczniowie szkół podstawowych w Stawigudzie i Rusi, turyści,partnerzy gminy, inwestorzy</t>
  </si>
  <si>
    <t>Gmina Stawiguda</t>
  </si>
  <si>
    <t>ul. Olsztyńska 10, 11-034 Stawiguda</t>
  </si>
  <si>
    <t>Uboczne użytkowanie lasu w rozwoju mikro-przedsiębiorczości na terenach wiejskich</t>
  </si>
  <si>
    <t>Upowszechnienie wiedzy wśród mieszkańców terenów wiejskich w zakresie sposobów użytkowania roślin dzikorosnących w lasach oraz możliwosci prowadzenia dochodowej działalności w zakresie ich obrotu oraz tworzenia na bazie roślinnej produktów do dalszej dystrybucji.</t>
  </si>
  <si>
    <t>2
56</t>
  </si>
  <si>
    <t>mieszkańcy terenów wiejskich z województwa warmińsko-mazurskiego, wybrani pracownicy Nadleśnictwa Maskulińskiego</t>
  </si>
  <si>
    <t>Państwowe Gospodarstwo Leśne Lasy Państwowe Nadleśnictwo Maskulińskie</t>
  </si>
  <si>
    <t>ul. Rybacka 1, 12-220 Ruciane-Nida</t>
  </si>
  <si>
    <t>Zrównoważony rozwój - las wokół nas</t>
  </si>
  <si>
    <t>Upowszechnianie wiedzy na temat potencjału, walorów krajobrazowych obszaru Puszczy Piskiej, idei zrównoważonego rozwoju w połączeniu z prowadzeniem gospodarki leśnej,zwiększenie zainteresowania lokalnej społeczności środowiskiem przyrodniczym, jego ochroną.</t>
  </si>
  <si>
    <t>liczba wystaw
szacowana liczba odwiedzających</t>
  </si>
  <si>
    <t>10
800</t>
  </si>
  <si>
    <t>lokalna społeczność w tym dzieci, młodzież, nauczyciele, pracownicy Urzędu Miasta i Urzędu Gminy Ruciane Nida</t>
  </si>
  <si>
    <t>ul+A34:R46. Rybacka 1, 12-220 Ruciane-Nida</t>
  </si>
  <si>
    <t>Festiwal Dziedzictwa Kulinarnego Warmii, Mazur i Powiśla</t>
  </si>
  <si>
    <t>Celem głównym operacji jest promocja i rozwój sektora żywności regionalnej, tradycyjnej i naturalnej w województwie warmińsko-mazurskim. Wzmocnienie rozpoznawalności znaku Dziedzictwo Kulinarne Warmia Mazury Powiśle oraz ukazanie uczestnikom bogactwa tradycyjnej kuchni Warmii, Mazur i Powiśla.</t>
  </si>
  <si>
    <t>organizacja i udział w Festiwalu</t>
  </si>
  <si>
    <t>Grupę docelową operacji stanowią odwiedzający Festiwal oraz członkowie sieci Dziedzictwo Kulinarne Warmia Mazury Powiśle.</t>
  </si>
  <si>
    <t>Wspieranie procesu tworzenia partnerstw na rzecz innowacji w serowarstwie.</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</si>
  <si>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</si>
  <si>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rolnicy - hodowcy bydła mlecznego, doradcy rolniczy, pracownicy uczelni i jednostek naukowych, przedsiębiorcy</t>
  </si>
  <si>
    <t>Kujawsko-Pomorski Ośrodek Doradztwa Rolniczego</t>
  </si>
  <si>
    <t>Minikowo            
89-122 Minikowo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</si>
  <si>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</si>
  <si>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</si>
  <si>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</si>
  <si>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</si>
  <si>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</si>
  <si>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</si>
  <si>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</si>
  <si>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 xml:space="preserve">rolnicy - producenci żywca wołowego, doradcy rolniczy. </t>
  </si>
  <si>
    <t>Minikowo,                    89-122 Minikowo</t>
  </si>
  <si>
    <t xml:space="preserve">                           broszura</t>
  </si>
  <si>
    <t>ilość egzemplarzy</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</si>
  <si>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</si>
  <si>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roślin strączkowych. Na terenie województwa kujawsko-pomorskiego prowadzona jest różnorodna produkcja zwierzęca, ale biorąc pod uwagę jednocześnie skalę wykorzystania importowanej śruty sojowej oraz możliwości fizjologiczne konwersji systemów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</si>
  <si>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</si>
  <si>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</si>
  <si>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</si>
  <si>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</si>
  <si>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</si>
  <si>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</si>
  <si>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 xml:space="preserve">Program azotanowy w Polsce-nowe obowiązki dla rolników z województwa kujawsko-pomorskiego </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</si>
  <si>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</si>
  <si>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konferencja I</t>
  </si>
  <si>
    <t>rolnicy, doradcy rolniczy</t>
  </si>
  <si>
    <t>konferencja II</t>
  </si>
  <si>
    <t xml:space="preserve">broszura </t>
  </si>
  <si>
    <t xml:space="preserve">AKCELERATOR AGROINNOWACJI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</si>
  <si>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</si>
  <si>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 xml:space="preserve"> rolnicy, właściciele lasów, jednostki naukowe, przedsiębiorcy, podmioty świadczące usługi doradcze
</t>
  </si>
  <si>
    <t xml:space="preserve">Agro Klaster Kujawy – Stowarzyszenie Na Rzecz Innowacji i Rozwoju  
</t>
  </si>
  <si>
    <r>
      <rPr>
        <sz val="11"/>
        <color theme="1"/>
        <rFont val="Calibri"/>
        <family val="2"/>
        <charset val="238"/>
        <scheme val="minor"/>
      </rPr>
      <t>ul. Bernardyńska 6-8, 85-029 Bydgoszcz</t>
    </r>
  </si>
  <si>
    <t>spotkania tematyczne</t>
  </si>
  <si>
    <t xml:space="preserve"> rolnicy, właściciele lasów, przedstawiciele jednostek naukowych, przedsiębiorcy, podmioty świadczące usługi doradcze.
</t>
  </si>
  <si>
    <t>Innowacje w uprawie rzepaku</t>
  </si>
  <si>
    <t>Celem głównym operacji jest wymiana fachowej wiedzy w zakresie uprawy rzepaku oraz stworzenie przestrzeni pomiędzy rolnikami, podmiotami doradczymi, jednostkami naukowymi, przedsiębiorcami sektora rolno-spożywczego i pozostałymi podmiotami do wymiany kontaktów w obszarze wdrażania innowacji w uprawie rzepaku. Wskazane cele zostaną osiągnięte dzięki organizacji konferencji dotyczącej innowacji w uprawie rzepaku, dotyczących aspektów nawożenia w ekstremalnych warunkach atmosferycznych. Zorganizowana zostanie także debata dotycząca biopaliw, jako ważnego elementu w produkcji rzepaku.</t>
  </si>
  <si>
    <t>Rolnicy, przedstawiciele świata nauki, przedstawiciele przedsiębiorstw z terenu województwa kujawsko-pomorskiego, podmioty doradcze</t>
  </si>
  <si>
    <t xml:space="preserve">II - III </t>
  </si>
  <si>
    <t>Kujawsko-pomorski Ośrodek Doradztwa Rolniczego w Minikowie</t>
  </si>
  <si>
    <t>Minikowo 1
89-122 Minikowo</t>
  </si>
  <si>
    <t>Innowacyjne rozwiązania w hodowli i produkcji zwierząt gospodarskich</t>
  </si>
  <si>
    <r>
      <t xml:space="preserve">Celem operacji jest upowszechnienie i propagowanie innowacji w produkcji zwierzęcej poprzez popularyzację postępu hodowlanego będącego innowacją możliwą do wdrożenia w gospodarstwach rolnych </t>
    </r>
    <r>
      <rPr>
        <sz val="11"/>
        <rFont val="Calibri"/>
        <family val="2"/>
        <charset val="238"/>
        <scheme val="minor"/>
      </rPr>
      <t xml:space="preserve"> zajmujących się chowem zwierząt gospodarskich oraz pokazanie bioróżnorodności wśród gatunków i ras tych zwierząt. Cel ten zostanie osiągnięty poprzez zorganizowanie Regionalnej Kujawsko-Pomorskiej Wystawy Zwierząt Hodowlanych w Minikowie. Podczas wystawy będzie prezentowane bydło mleczne, mięsne, drób hodowlany, użytkowy i owce. Celem operacji jest także wymiana fachowej wiedzy w obszarze postępu hodowlanego, który miał miejsce na przestrzeni 20 i innowacji jakie zostały wdrożone w hodowli zwierząt w tym okresie. Będzie to możliwe dzięki zorganizowaniu konferencji, podczas której omówione zostaną zagadnienia innowacji hodowlanych zwierząt gospodarskich na przestrzeni dwóch dekad.</t>
    </r>
  </si>
  <si>
    <t>rolnicy, pracownicy naukowi i związki branżowe/hodowlane,
wystawcy zwierząt hodowlanych, doradcy,</t>
  </si>
  <si>
    <t>Targi/wystawa</t>
  </si>
  <si>
    <t>Innowacyjny wypas - nowoczesne metody stosowania wypasu bydła zwiększające dochodowość gospodarstw rolnych.</t>
  </si>
  <si>
    <t xml:space="preserve">Głównym celem operacji jest ułatwienie współpracy i stworzenie warunków do poprawy opłacalności stosowania wypasu w rolnictwie. Istotna jest poprawa współpracy w istniejącej grupie operacyjnej oraz nawiązywanie kontaktów pomiędzy przedstawicielami jednostek chcących utworzyć nową grupę operacyjną. Cel operacji zostanie zrealizowany poprzez wymianę wiedzy i doświadczeń z zakresu dobrostanu, żywienia, a także najnowocześniejszych rozwiązań stosowanych w wypasie co przełoży się w przyszłości na poprawę sytuacji ekonomicznej gospodarstw. Wyjazd będzie realizowany do jednego z największych gospodarstw w UE stosującego wypas.
</t>
  </si>
  <si>
    <t>rolnicy, doradcy rolniczy, pracownicy uczelni i jednostek naukowych, przedsiębiorcy, przedstawiciele grupy operacyjnej Zielone Mleko oraz przedstawiciele jednostek zainteresowanych utworzeniem nowej grupy operacyjnej mającej na celu wdrożenie wypasu</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</si>
  <si>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</si>
  <si>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</si>
  <si>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</si>
  <si>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</si>
  <si>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</si>
  <si>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</si>
  <si>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</si>
  <si>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</si>
  <si>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</si>
  <si>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</si>
  <si>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</si>
  <si>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</si>
  <si>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</si>
  <si>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</si>
  <si>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</si>
  <si>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</si>
  <si>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</si>
  <si>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</si>
  <si>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</si>
  <si>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 + wolni słuchacze</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</si>
  <si>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</si>
  <si>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</si>
  <si>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</si>
  <si>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</si>
  <si>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</si>
  <si>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</si>
  <si>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</si>
  <si>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</si>
  <si>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</si>
  <si>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</si>
  <si>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</si>
  <si>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</si>
  <si>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</si>
  <si>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</si>
  <si>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 xml:space="preserve">W stronę innowacji: wyjazd studyjny do woj. dolnośląskiego - regionu produkcji serów oraz do Czech na Morawy - regionu winnic dla polskich producentów sera i wina. Enoturystyka. </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</si>
  <si>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</si>
  <si>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Grupa docelowa obejmuje rolników, osoby z branży rolniczej - winiarzy, przedsiębiorców, doradców rolniczych, przedstawicieli nauki,
zainteresowanych wprowadzeniem innowacyjnych rozwiązań w produkcji wina oraz serów.</t>
  </si>
  <si>
    <t>Innowacje w chowie i hodowli bydła mięsnego w Polsce i na świecie.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</si>
  <si>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</si>
  <si>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70 + wolni słuchacze</t>
  </si>
  <si>
    <t>Operacja skierowana jest do: rolników, hodowców bydła mięsnego, doradców rolniczych, producentów, przedsiębiorców, przedstawicieli instytucji naukowych i samorządowych
zainteresowanych innowacjami w chowie i hodowli bydła mięsnego.</t>
  </si>
  <si>
    <t>Efektywne rolnictwo ekologiczne i innowacje w produkcji zwierzęcej od idei do praktyki na przykładzie gospodarstw w województwie podkarpackim i świętokrzyskim w ramach tworzenia potencjalnych grup operacyjnych w zakresie działania "Współpraca"</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</si>
  <si>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</si>
  <si>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</si>
  <si>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Innowacje w uprawie, technice i pielęgnacji winorośli. Aspekty prawno-ekonomiczne działalności prowadzenia winnicy.</t>
  </si>
  <si>
    <t xml:space="preserve">Celem wyjazdu studyjnego będzie poszerzenie wiedzy ze wskazaniem nowych rozwiązań w uprawie winorośli w polskich warunkach klimatycznych. </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</si>
  <si>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</si>
  <si>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</si>
  <si>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</si>
  <si>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</si>
  <si>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</si>
  <si>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</si>
  <si>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</si>
  <si>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</si>
  <si>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ul. Kożuchowska 15a, 65 - 364 Zielona Góra</t>
  </si>
  <si>
    <t>Z NATURY innowacyjne… - Innowacyjne formy działalności na terenach wiejskich.</t>
  </si>
  <si>
    <t xml:space="preserve">Celem operacji jest przekazanie wiedzy na temat krótkich łańcuchów dostaw, ekologii, świadomym wyborze zdrowego żywienia. </t>
  </si>
  <si>
    <t>50 + wolni słuchacze</t>
  </si>
  <si>
    <t>Grupę docelową stanowić będą rolnicy, mieszkańcy obszarów wiejskich, dietetycy, instytucje i przedsiębiorcy zainteresowani zdrową żywnością, przetwórcy, osoby z branży rolniczej - ekolodzy, specjaliści LODR zainteresowani innowacyjnymi aspektami tematyki zdrowego żywienia.</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</si>
  <si>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</si>
  <si>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</si>
  <si>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</si>
  <si>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70</t>
  </si>
  <si>
    <t>Właściciele gospodarstw agroturystycznych, zagród edukacyjnych,  rolnicy, doradcy rolniczy,  przedstawiciele samorządów terytorialnych, przedstawiciele instytucji działających na rzecz rolnictwa, mieszkańcy obszarów wiejskich.</t>
  </si>
  <si>
    <t>Małopolski Ośrodek Doradztwa Rolniczego</t>
  </si>
  <si>
    <t xml:space="preserve"> ul. Osiedlowa 9, 32-082 Karniowice</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</si>
  <si>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</si>
  <si>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</si>
  <si>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</si>
  <si>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Rolnicy, doradcy rolniczy, przedstawiciele instytucji działających na rzecz rolnictwa, mieszkańcy obszarów wiejskich.</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</si>
  <si>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</si>
  <si>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</si>
  <si>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Rolnicy, mieszkańcy obszarów wiejskich, doradcy rolniczy, przedstawiciele instytucji działających na rzecz rolnictwa.</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</si>
  <si>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</si>
  <si>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</si>
  <si>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</si>
  <si>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Innowacyjne rozwiązania w małych gospodarstwach rolnych w województwie małopolskim.</t>
  </si>
  <si>
    <t>Stosowanie środków ochrony roślin w aspekcie bezpieczeństwa ludzi, zwierząt i środowiska naturalnego -  zalecenia dla praktyki rolniczej.</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</si>
  <si>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</si>
  <si>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Rolnicy, doradcy, studenci,  przedstawiciele instytucji działających na rzecz rolnictwa.</t>
  </si>
  <si>
    <t>Innowacyjność w przetwórstwie mięsnym na poziomie gospodarstwa rolnego.</t>
  </si>
  <si>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</si>
  <si>
    <t>Rolnicy, doradcy, przedstawiciele instytucji działających na rzecz rolnictwa.</t>
  </si>
  <si>
    <t>Innowacyjność w przetwórstwie mlecznym na poziomie gospodarstwa rolnego.</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</si>
  <si>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</si>
  <si>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Innowacyjne formy przedsiębiorczości w małym przetwórstwie, krótkie łańcuchy dostaw.</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</si>
  <si>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operacja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 oraz konferencji.</t>
  </si>
  <si>
    <t>wyjazd studyjny, konferencja</t>
  </si>
  <si>
    <t>Rolnicy, doradcy, mieszkańcy obszarów wiejskich, przedstawiciele instytucji działających na rzecz rolnictwa.</t>
  </si>
  <si>
    <t>Innowacje w uprawie zbóż, bobowatych grubonasiennych i soi.</t>
  </si>
  <si>
    <t xml:space="preserve">Celem operacji jest  transfer  najnowszej  wiedzy, innowacji oraz doradztwo z zakresu agrotechniki, ochrony i doboru odmian zbóż, bobowatych grubonasiennych i soi.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</si>
  <si>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Rolnicy, doradcy, przedstawiciele instytucji okołorolniczych, firm branżowych, jednostek certyfikujących.</t>
  </si>
  <si>
    <t>Wsparcie tworzenia partnerstw na rzecz innowacji w rolnictwie.</t>
  </si>
  <si>
    <t>Celem operacji jest aktywizacja uczestników w kierunku podejmowania działań kooperacyjnych w szczególności w kontekście działania "Współpraca" PROW 2014-2020.   W czasie szkoleń zaprezentowane zostaną  zasady tworzenia grup operacyjnych i aplikowania o środki w ramach działania "Współpraca" a także propozycje wspólnych działań na rzecz zwiększania innowacyjności rolnictwa.  Uzupełnieniem  operacji będzie wydanie publikacji podsumowującej.</t>
  </si>
  <si>
    <t>szkolenia, publikacja</t>
  </si>
  <si>
    <t>Rolnicy, doradcy, przedstawiciele instytucji działających na rzecz rolnictwa, mieszkańcy obszarów wiejskich.</t>
  </si>
  <si>
    <t>Innowacyjne, alternatywne źródła dochodu dla małych i średnich gospodarstw rolnych w Małopolsce</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</si>
  <si>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doświadczeń w tym zakresie.</t>
  </si>
  <si>
    <t>wyjazd studyjny, publikacja</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</si>
  <si>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</si>
  <si>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Małopolskie Stowarzyszenie Doradztwa Rolniczego 
w Krakowie</t>
  </si>
  <si>
    <t>Ul. Czysta 21,
 31-121 Kraków</t>
  </si>
  <si>
    <t>Wspieranie działań innowacyjnych i  współpracy  w produkcji warzywniczej.</t>
  </si>
  <si>
    <t xml:space="preserve">Celem operacji jest popularyzowanie innowacyjnych rozwiązań  w produkcji warzywniczej jak również aktywizacja uczestników  do współpracy  w szczególności w ramach grup operacyjnych finansowanych ze środków działania "Współpraca" PROW 2014-2020.   Operacja realizowana będzie w formie zagranicznego wyjazdu studyjnego dla grupy 25 osób,  co  ułatwi nawiązywanie  międzynarodowych  kontaktów  pomiędzy rolnikami, przedsiębiorcami,   przedstawicielami doradztwa i innych jednostek zaangażowanych w popularyzowanie innowacji  w  rolnictwie.   </t>
  </si>
  <si>
    <t>Rolnicy, doradcy rolni, przedstawiciele instytucji działających na rzecz rolnictwa.</t>
  </si>
  <si>
    <t>Współpraca i tworzenie partnerstw w branży pszczelarskiej</t>
  </si>
  <si>
    <t>Celem operacji jest aktywizowanie uczestników w kierunku podejmowania działań kooperacyjnych w tym w ramach grup operacyjnych finansowanych ze środków działania "Współpraca" PROW 2014-2020.   Operacja zrealizowana zostanie w formie zagranicznego wyjazdu studyjnego  co  ułatwi nawiązywanie  międzynarodowych  kontaktów  pomiędzy jednostkami badawczymi,  przedstawicielami doradztwa oraz rolnikami i pszczelarzami.   Realizacja operacji przyczyni się również do podniesienia wiedzy  uczestników w odniesieniu do stosowanych w branży pszczelarskiej innowacyjnych rozwiązań.  W ramach operacji planowana jest organizacja wyjazdu studyjnego dla grupy 25 osób.</t>
  </si>
  <si>
    <t xml:space="preserve">Rolnicy, pszczelarze,  doradcy rolni, przedstawiciele instytucji działających na rzecz rolnictwa, mieszkańcy obszarów wiejskich. </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</si>
  <si>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</si>
  <si>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</si>
  <si>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rolnicy, mieszkańcy obszarów wiejskich, doradcy, przedsiębiorcy</t>
  </si>
  <si>
    <t>02-456 Warszawa, ul. Czereśniowa 98</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</si>
  <si>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</si>
  <si>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</si>
  <si>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</si>
  <si>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</si>
  <si>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</si>
  <si>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</si>
  <si>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</si>
  <si>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</si>
  <si>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</si>
  <si>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</si>
  <si>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</si>
  <si>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</si>
  <si>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</si>
  <si>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</si>
  <si>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</si>
  <si>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</si>
  <si>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</si>
  <si>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</si>
  <si>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</si>
  <si>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</si>
  <si>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Lokalna Grupa Działania Ziemi Siedleckiej</t>
  </si>
  <si>
    <t>Stary Krzesk 62, 
08-111 Krzesk</t>
  </si>
  <si>
    <t xml:space="preserve">
70</t>
  </si>
  <si>
    <t>Innowacyjne formy  przedsiębiorczości pozarolniczej</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</si>
  <si>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</si>
  <si>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mieszkańcy obszarów wiejskich, doradcy</t>
  </si>
  <si>
    <t>Uprawa borówki amerykańskiej alternatywą dla roślin jagodowych</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</si>
  <si>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</si>
  <si>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Innowacyjność w sadownictwie - uprawa mało znanych gatunków</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</si>
  <si>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</si>
  <si>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Innowacyjne metody ochrony upraw warzywniczych</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</si>
  <si>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</si>
  <si>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Innowacje w produkcji mleka</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</si>
  <si>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</si>
  <si>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łąkowo-pastwiskowe w trudnej drodze ekonomicznej po lepsze mleko i wołowinę</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</si>
  <si>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</si>
  <si>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ilość uczestników szkoleń</t>
  </si>
  <si>
    <t>Innowacje w hodowli bydła</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</si>
  <si>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</si>
  <si>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Wspieranie procesu tworzenia partnerstw na rzecz innowacji mazowieckiej wsi</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</si>
  <si>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</si>
  <si>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</si>
  <si>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</si>
  <si>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informacyjne</t>
  </si>
  <si>
    <t>ilość stoisk informacyjnych</t>
  </si>
  <si>
    <t>Partnerstwo na rzecz innowacji w hodowli gęsi</t>
  </si>
  <si>
    <t>Celem operacji upowszechnianie i  wymiana wiedzy oraz doświadczeń z zakresu innowacji technologicznych w hodowli gęsii oraz aktywizacja uczestników w kierunku podejmowania działań kooperacyjnych w szczególności w kontekście działania "Współpraca" PROW 2014-2020.</t>
  </si>
  <si>
    <t>Efektywna wspólpraca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</si>
  <si>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</si>
  <si>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mieszkańcy obszarów wiejskich, doradcy, rolnicy, członkowie istniejących Grup Operacyjnych, potencjalni członkowie Grup Operacyjnych</t>
  </si>
  <si>
    <t>02-456 Warszawa, ul. Czereśniowa 99</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</si>
  <si>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</si>
  <si>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</si>
  <si>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</si>
  <si>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 (seminarium/wyjazd studyjny)</t>
  </si>
  <si>
    <t>72/49</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</si>
  <si>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</si>
  <si>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Lubań, ul. Tadeusza Maderskiego 3    83-422 Nowy Barkoczyn</t>
  </si>
  <si>
    <t xml:space="preserve">Szacowana liczba odwiedzających punkt informacyjny na targach                                 </t>
  </si>
  <si>
    <t>Nakład ulotki</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</si>
  <si>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</si>
  <si>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</si>
  <si>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</si>
  <si>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Liczba uczestników operacji</t>
  </si>
  <si>
    <t>80 (+ 1 osoba jako wolny słuchacz)</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</si>
  <si>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</si>
  <si>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Nakład plakatu</t>
  </si>
  <si>
    <t>Nakład broszury</t>
  </si>
  <si>
    <t>Film informacyjno - promocyjny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</si>
  <si>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</si>
  <si>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</si>
  <si>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</si>
  <si>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</si>
  <si>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</si>
  <si>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</si>
  <si>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</si>
  <si>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</si>
  <si>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</si>
  <si>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seminarium, wyjazd studyjny, broszura</t>
  </si>
  <si>
    <t>liczba uczestników seminarium</t>
  </si>
  <si>
    <t>50 (+ 22 osoby jako wolni słuchacze)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</si>
  <si>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</si>
  <si>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Bolesławowo 15, 83-250 Skarszewy</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</si>
  <si>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</si>
  <si>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</si>
  <si>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</si>
  <si>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</si>
  <si>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</si>
  <si>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ul. Tkacka 5/6, 42-200 Częstochowa</t>
  </si>
  <si>
    <t>Dobre praktyki w zakresie wdrażania innowacji w rolnictwie i na obszarach wiejskich na przykładzie inicjatyw podejmowanych przez rolników czeskich, austriackich i niemieckich</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</si>
  <si>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</si>
  <si>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</si>
  <si>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Wykorzystanie „Darów Natury” w produkcji i przetwórstwie ekologicznym – współpraca w zakresie wdrażania innowacji i organizacji łańcucha dostaw żywności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</si>
  <si>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</si>
  <si>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Rolnicy, doradcy i/lub specjaliści PODR, przedsiębiorcy sektora rolno-spożywczego w tym producenci żywności ekologicznej oraz przedstawiciele podmiotów zainteresowanych wdrażaniem innowacji w rolnictwie ekologicznym  i na obszarach wiejskich.</t>
  </si>
  <si>
    <t xml:space="preserve"> Wspieranie przedsiębiorczości i innowacji na obszarach wiejskich przez podnoszenie poziomu wiedzy i umiejętności w obszarze małego przetwórstwa lokalnego na przykładzie Małopolskiego Szlaku Kulinarnego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</si>
  <si>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</si>
  <si>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</si>
  <si>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Sieciowanie doradztwa, praktyki rolniczej i nauki drogą do rozwiązywania zdiagnozowanych problemów na obszarach wiejskich</t>
  </si>
  <si>
    <t>Celem operacji jest utworzenie pomorskiej sieci doradztwa dla rolników i mieszkańców obszarów wiejskich wspierającej wdrażanie innowacji, zrzeszającej naukowców, producentów rolnych, przedsiębiorców, organizacje samorządowe, rządowe, pozarządowe, samorządy gospodarcze, przedstawicieli doradztwa rolniczego. Wielokierunkowa wymiana wiedzy, informacji i doświadczeń między uczestnikami sieci umożliwi sprawniejsze działanie każdemu z tych podmiotów.</t>
  </si>
  <si>
    <t>Przedstawiciele nauki, producenci rolni, przedsiębiorcy, przedstawiciele organizacji samorządowych, rządowych, doradztwa rolniczego, mieszkańcy obszarów wiejskich.</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</si>
  <si>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</si>
  <si>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</si>
  <si>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</si>
  <si>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</si>
  <si>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</si>
  <si>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</si>
  <si>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</si>
  <si>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</si>
  <si>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</si>
  <si>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</si>
  <si>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"Innowacyjne techniki i technologie produkcji, sprzedaży i przetwórstwa produktów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</si>
  <si>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50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</si>
  <si>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 xml:space="preserve">właściciele gospodarstw ekologicznych specjalizujących się w produkcji ekologicznej i zainteresowani poprawą efektywności produkcji i poszukujący nowych możliwości w zakresie zbytu warzyw i owoców ekologicznych, przedstawiciele ośrodka doradztwa rolniczego i jednostek naukowych/uczelni rolniczych  </t>
  </si>
  <si>
    <t>III/IV 
kwartał</t>
  </si>
  <si>
    <t>"Gospodarstwa opiekuńcze jako alternatywna forma rozwoju gospodarstw świętokrzyskich - dobre przykłady funkcjonowania gospodarstw opiekuńczych w Holandii i Polsce"</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</si>
  <si>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</si>
  <si>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</si>
  <si>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</si>
  <si>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"Wdrażanie innowacyjnych rozwiązań w zakresie przetwórstwa owoców i warzyw w małych oraz średnich gospodarstwach"</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</si>
  <si>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</si>
  <si>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</si>
  <si>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</si>
  <si>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</si>
  <si>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26 osób oraz konferencji dla 66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</si>
  <si>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</si>
  <si>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</si>
  <si>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</si>
  <si>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</si>
  <si>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"Innowacje w dywersyfikacji dochodów działalności rolniczej i pozarolniczej na przykładzie Austrii i Niemiec"</t>
  </si>
  <si>
    <t>Celem operacji jest praktyczne zaprezentowanie rolnikom z województwa świętokrzyskiego wytwarzającym żywność na małą skalę oraz przedstawicielom jednostek doradczych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</si>
  <si>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rolnicy, przedstawiciele podmiotów/instytucji zaangażowanych w rozwój obszarów wiejskich i przedstawiciele jednostek doradczych z terenu województwa świętokrzyskiego</t>
  </si>
  <si>
    <t>II-IV 
kwartał</t>
  </si>
  <si>
    <t>"Grupy producentów rolnych i ich związki jako innowacyjna forma zrzeszania się rolników na rzecz podniesienia konkurencyjności gospodarstw rolnych oraz realizacji wspólnych inicjatyw"</t>
  </si>
  <si>
    <t>rolnicy, przedsiębiorcy zainteresowani nawiązaniem wzajemnej współpracy oraz przedstawiciele rolniczych jednostek doradczych z terenu województwa świętokrzyskiego</t>
  </si>
  <si>
    <t xml:space="preserve">III-IV 
kwartał </t>
  </si>
  <si>
    <t>4 szkolenia</t>
  </si>
  <si>
    <t>"Uprawa derenia jadalnego z elementami innowacji jako alternatywnej rośliny dla sadownictwa"</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</si>
  <si>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</si>
  <si>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</si>
  <si>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"Aktualne problemy i zagrożenia oraz innowacyjne techniki w prowadzeniu pasieki"</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</si>
  <si>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szkolenia, które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</si>
  <si>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 xml:space="preserve">rolnicy, pszczelarze, przedstawiciele instytucji i jednostek naukowych, instytucji i firm działających na rzecz rozwoju pszczelarstwa, osoby zainteresowane ochroną owadów zapylających, doradcy rolni
</t>
  </si>
  <si>
    <t>I-II 
kwartał</t>
  </si>
  <si>
    <t>"Zagospodarowanie odpadów rolnych 
– stan obecny i perspektywy"</t>
  </si>
  <si>
    <t xml:space="preserve">Celem operacji jest poszukiwanie partnerów oraz wspieranie tworzenia sieci współpracy, w celu zawiązania grupy operacyjnej na rzecz zdiagnozowania problemu powstawania odpadów rolniczych i z przemysłu 
rolno-spożywczego oraz ich efektywnego zagospodarowania 
w województwie świętokrzyskim.
Przedmiotem operacji jest zorganizowanie konferencji dla 40 osób 
poświęconej głównej tematyce projektu tj. poszukiwaniu partnerów do grupy operacyjnej, która skupi się na problemie powstawania odpadów rolniczych 
i z przemysłu rolno-spożywczego oraz możliwości ich efektywnego zagospodarowania poprzez zastosowanie innowacyjnych rozwiązań, a także opracowanie oraz wydanie raportu/analizy na temat ww. problematyki, który będzie ogólnodostępny na stronie Wnioskodawcy.    </t>
  </si>
  <si>
    <t>Rolnicy, przedsiębiorcy 
sektora MŚP, 
przedstawiciele ODR, 
LGD oraz organizacji samorządowych 
i pozarządowych</t>
  </si>
  <si>
    <t xml:space="preserve">III-IV 
 </t>
  </si>
  <si>
    <t>Europejska Agencja Rozwoju Sp. J. Kopik i wspólnicy</t>
  </si>
  <si>
    <t>ul. Klonowa 55/34,
25-553 Kielce</t>
  </si>
  <si>
    <t>raport/analiza</t>
  </si>
  <si>
    <t>liczba 
raportów/analiz</t>
  </si>
  <si>
    <t>"Narzędzia do wspomagania zarządzania 
produkcją rolniczą w województwie świętokrzyskim"</t>
  </si>
  <si>
    <t>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</si>
  <si>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Rolnicy, przedsiębiorcy, naukowcy, przedstawiciele samorządu terytorialnego oraz organizacji pozarządowych.</t>
  </si>
  <si>
    <t xml:space="preserve">III-IV 
</t>
  </si>
  <si>
    <t>ul. Tkacka 5/6, 
42-200 Częstochowa</t>
  </si>
  <si>
    <t>"Uprawa winorośli w systemie ekologicznym 
i biodynamicznym oraz produkcja win musujących 
jako elementy innowacji ogrodniczych"</t>
  </si>
  <si>
    <t xml:space="preserve">Celem operacji jest zapoznanie jego uczestników z innowacjami ekologicznymi i biodynamicznymi w technologiach uprawy winorośli oraz z produkcją musujących win gronowych, w tym również nawiązanie kontaktów pomiędzy uczestnikami a wiodącymi producentami/rolnikami z Polski, specjalistami z jednostek naukowych i instytutów badawczych oraz samymi przedstawicielami tej branży z rejonu Sandomierszczyzny (budowanie sieci kontaktów, wymiana doświadczeń, transfer wiedzy od nauki do praktyki). Nawiązana współpraca  producentów win z województwa świętokrzyskiego umożliwi realizację wspólnych przedsięwzięć w zakresie rozwoju tej gałęzi produkcji lokalnie oraz wdrażanie do niej innowacyjnych rozwiązań. 
Przedmiotem operacji jest organizacja dwudniowego krajowego wyjazdu studyjnego do profesjonalnych winnic, stanowiącego praktyczną prezentację najnowszych rozwiązań stosowanych w tej gałęzi rolnictwa i produkcji, w tym udział w wykładach merytorycznych z zakresu przedmiotowej tematyki operacji, dzięki czemu osiągnięte zostaną założone cele operacji. </t>
  </si>
  <si>
    <t>rolnicy indywidualni (głównie z sektora produkcji winorośli i winiarstwa), przedstawiciele jednostek doradczych, szkół rolniczych, instytutów badawczych/uczelni rolniczych/jednostek naukowych</t>
  </si>
  <si>
    <t>"Rozwój sieci kontaktów jako innowacyjne
rozwiązanie organizacyjne dla producentów
ekologicznych z województwa świętokrzyskiego"</t>
  </si>
  <si>
    <t xml:space="preserve">Celem operacji jest zainicjowanie i rozwój współpracy pomiędzy producentami ekologicznymi z województwa świętokrzyskie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z degustacją wysokiej jakości produktów z rolnictwa ekologicznego oraz konferencji (w tym upowszechnienie informacji o niej w postaci spotów reklamowy i audycji radiowej) na jednych z największych targów ekologicznych w Polsce „ECO-STYLE” organizowanych przez Targi Kielce. 
</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</si>
  <si>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</si>
  <si>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</si>
  <si>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spoty i audycje 
w radiu</t>
  </si>
  <si>
    <t>Plan operacyjny KSOW na lata 2018-2019 (z wyłączeniem działania 8 Plan komunikacyjny) - Kujawsko-pomorski ODR - marzec 2020</t>
  </si>
  <si>
    <t>Plan operacyjny KSOW na lata 2018-2019 (z wyłączeniem działania 8 Plan komunikacyjny) - Województwo Dolnośląskie - maj 2020</t>
  </si>
  <si>
    <r>
      <t xml:space="preserve">liczba nagród </t>
    </r>
    <r>
      <rPr>
        <sz val="11"/>
        <color theme="1"/>
        <rFont val="Calibri"/>
        <family val="2"/>
        <charset val="238"/>
        <scheme val="minor"/>
      </rPr>
      <t>dla laureatów</t>
    </r>
  </si>
  <si>
    <r>
      <t>targi/wystawa/impreza plenerowa;</t>
    </r>
    <r>
      <rPr>
        <sz val="11"/>
        <color theme="1"/>
        <rFont val="Calibri"/>
        <family val="2"/>
        <charset val="238"/>
        <scheme val="minor"/>
      </rPr>
      <t xml:space="preserve"> spot radiowy</t>
    </r>
  </si>
  <si>
    <r>
      <t xml:space="preserve">audyt (liczba </t>
    </r>
    <r>
      <rPr>
        <sz val="11"/>
        <color theme="1"/>
        <rFont val="Calibri"/>
        <family val="2"/>
        <charset val="238"/>
        <scheme val="minor"/>
      </rPr>
      <t>zrealizowanych audytów)</t>
    </r>
  </si>
  <si>
    <t>Plan operacyjny KSOW na lata 2018-2019 (z wyłączeniem działania 8 Plan komunikacyjny) - Województwo Kujawsko-pomorskie - maj 2020</t>
  </si>
  <si>
    <t>Plan operacyjny KSOW na lata 2018-2019 (z wyłączeniem działania 8 Plan komunikacyjny) - Województwo Lubelskie - maj 2020</t>
  </si>
  <si>
    <t>Plan operacyjny KSOW na lata 2018-2019 (z wyłączeniem działania 8 Plan komunikacyjny) - Województwo Lubuskie - maj 2020</t>
  </si>
  <si>
    <r>
      <t xml:space="preserve"> </t>
    </r>
    <r>
      <rPr>
        <b/>
        <sz val="11"/>
        <color theme="1"/>
        <rFont val="Calibri"/>
        <family val="2"/>
        <charset val="238"/>
        <scheme val="minor"/>
      </rPr>
      <t xml:space="preserve"> 4/3370</t>
    </r>
  </si>
  <si>
    <r>
      <t>1/</t>
    </r>
    <r>
      <rPr>
        <b/>
        <sz val="11"/>
        <color theme="1"/>
        <rFont val="Calibri"/>
        <family val="2"/>
        <charset val="238"/>
        <scheme val="minor"/>
      </rPr>
      <t>29</t>
    </r>
  </si>
  <si>
    <r>
      <t>4/</t>
    </r>
    <r>
      <rPr>
        <b/>
        <sz val="11"/>
        <color theme="1"/>
        <rFont val="Calibri"/>
        <family val="2"/>
        <charset val="238"/>
        <scheme val="minor"/>
      </rPr>
      <t>44</t>
    </r>
    <r>
      <rPr>
        <sz val="11"/>
        <color theme="1"/>
        <rFont val="Calibri"/>
        <family val="2"/>
        <charset val="238"/>
        <scheme val="minor"/>
      </rPr>
      <t>/1/</t>
    </r>
    <r>
      <rPr>
        <b/>
        <sz val="11"/>
        <color theme="1"/>
        <rFont val="Calibri"/>
        <family val="2"/>
        <charset val="238"/>
        <scheme val="minor"/>
      </rPr>
      <t>12</t>
    </r>
  </si>
  <si>
    <r>
      <rPr>
        <sz val="11"/>
        <color theme="1"/>
        <rFont val="Calibri"/>
        <family val="2"/>
        <charset val="238"/>
        <scheme val="minor"/>
      </rPr>
      <t>1/</t>
    </r>
    <r>
      <rPr>
        <b/>
        <sz val="11"/>
        <color theme="1"/>
        <rFont val="Calibri"/>
        <family val="2"/>
        <charset val="238"/>
        <scheme val="minor"/>
      </rPr>
      <t>152</t>
    </r>
  </si>
  <si>
    <t>Plan operacyjny KSOW na lata 2018-2019 (z wyłączeniem działania 8 Plan komunikacyjny) - Województwo Łódzkie - maj 2020</t>
  </si>
  <si>
    <r>
      <t>Celem operacji będzie zapoznanie rolników z dobrymi praktykami oraz wymiana doświadczeń między producentami żywności ekologicznej, upowszechn</t>
    </r>
    <r>
      <rPr>
        <sz val="11"/>
        <color theme="1"/>
        <rFont val="Calibri"/>
        <family val="2"/>
        <charset val="238"/>
        <scheme val="minor"/>
      </rPr>
      <t>ienie informacji o metodach produkcji ekologicznej wśród producentów i odbiorców, aktywizacja mieszkańców wsi, rozwijanie przedsiębiorczości na wsi. Ponadto uczestnicy wyjazdu zyskają wiedzę, w jaki sposób mogą uzyskać dotacje unijne na rozwój działalności w zakresie rolnictwa ekologicznego.</t>
    </r>
  </si>
  <si>
    <r>
      <rPr>
        <sz val="11"/>
        <color theme="1"/>
        <rFont val="Calibri"/>
        <family val="2"/>
        <charset val="238"/>
        <scheme val="minor"/>
      </rPr>
      <t>60/78</t>
    </r>
  </si>
  <si>
    <r>
      <rPr>
        <sz val="11"/>
        <color theme="1"/>
        <rFont val="Calibri"/>
        <family val="2"/>
        <charset val="238"/>
        <scheme val="minor"/>
      </rPr>
      <t>230488/50000</t>
    </r>
  </si>
  <si>
    <t>Plan operacyjny KSOW na lata 2018-2019 (z wyłączeniem działania 8 Plan komunikacyjny) - Województwo Małopolskie - maj 2020</t>
  </si>
  <si>
    <t>Plan operacyjny KSOW na lata 2018-2019 (z wyłączeniem działania 8 Plan komunikacyjny) - Województwo Mazowieckie - maj 2020</t>
  </si>
  <si>
    <t xml:space="preserve">Plan operacyjny KSOW na lata 2018-2019 (z wyłączeniem działania 8 Plan komunikacyjny) - Województwo Opolskie - maj 2020 </t>
  </si>
  <si>
    <t>Plan operacyjny KSOW na lata 2018-2019 (z wyłączeniem działania 8 Plan komunikacyjny) - Województwo Podkarpackie - maj 2020</t>
  </si>
  <si>
    <t>Plan operacyjny KSOW na lata 2018-2019 (z wyłączeniem działania 8 Plan komunikacyjny) - Województwo Podlaskie - maj 2020</t>
  </si>
  <si>
    <t>Plan operacyjny KSOW na lata 2018-2019 (z wyłączeniem działania 8 Plan komunikacyjny) - Województwo Pomorskie - maj 2020</t>
  </si>
  <si>
    <t>Plan operacyjny KSOW na lata 2018-2019 (z wyłączeniem działania 8 Plan komunikacyjny) - Województwo Śląskie - maj 2020</t>
  </si>
  <si>
    <t>Plan operacyjny KSOW na lata 2018-2019 (z wyłączeniem działania 8 Plan komunikacyjny) - Województwo Świętokrzskie - maj 2020</t>
  </si>
  <si>
    <t>Plan operacyjny KSOW na lata 2018-2019 (z wyłączeniem działania 8 Plan komunikacyjny) - Województwo Warmińsko-mazurskie - maj 2020</t>
  </si>
  <si>
    <t>Plan operacyjny KSOW na lata 2018-2019 (z wyłączeniem działania 8 Plan komunikacyjny) - Województwo Wielkopolskie - maj 2020</t>
  </si>
  <si>
    <r>
      <t>Liczba szkoleń/ seminariów/ warsztatów</t>
    </r>
    <r>
      <rPr>
        <sz val="11"/>
        <color theme="1"/>
        <rFont val="Calibri"/>
        <family val="2"/>
        <charset val="238"/>
        <scheme val="minor"/>
      </rPr>
      <t>/spotkań</t>
    </r>
  </si>
  <si>
    <t>Plan operacyjny KSOW na lata 2018-2019 (z wyłączeniem działania 8 Plan komunikacyjny) - Województwo Zachodniopomorskie - maj 2020</t>
  </si>
  <si>
    <r>
      <t>1/</t>
    </r>
    <r>
      <rPr>
        <sz val="11"/>
        <color theme="1"/>
        <rFont val="Calibri"/>
        <family val="2"/>
        <charset val="238"/>
        <scheme val="minor"/>
      </rPr>
      <t>42</t>
    </r>
  </si>
  <si>
    <r>
      <t>warsztaty/</t>
    </r>
    <r>
      <rPr>
        <sz val="11"/>
        <color theme="1"/>
        <rFont val="Calibri"/>
        <family val="2"/>
        <charset val="238"/>
        <scheme val="minor"/>
      </rPr>
      <t>szkolenie</t>
    </r>
  </si>
  <si>
    <r>
      <t>liczba uczestników warsztatów/ l</t>
    </r>
    <r>
      <rPr>
        <sz val="11"/>
        <color theme="1"/>
        <rFont val="Calibri"/>
        <family val="2"/>
        <charset val="238"/>
        <scheme val="minor"/>
      </rPr>
      <t>iczba uczestników szkolenia</t>
    </r>
  </si>
  <si>
    <r>
      <t>12/</t>
    </r>
    <r>
      <rPr>
        <sz val="11"/>
        <color theme="1"/>
        <rFont val="Calibri"/>
        <family val="2"/>
        <charset val="238"/>
        <scheme val="minor"/>
      </rPr>
      <t>25</t>
    </r>
  </si>
  <si>
    <r>
      <rPr>
        <sz val="11"/>
        <color theme="1"/>
        <rFont val="Calibri"/>
        <family val="2"/>
        <charset val="238"/>
        <scheme val="minor"/>
      </rPr>
      <t xml:space="preserve">Cel: Celem operacji jest uzyskanie wiedzy przez grupę 30 lokalnych drobnych rolników o rodzajach zasiewów odpowiednich dla posiadanych przez nich areałów z uwzględnieniem urodzajności posiadanych przez nich gleb a więc podniesienie dochodowości z tej produkcji rolnej . Ponadto: zainteresowanie społeczeństwa terenami wiejskimi jako atrakcyjnym miejscem do wypoczynku, edukacji, pracy i życia oraz smakowania naturalnych produktów niezbędnych w codziennej kuchni, a także umożliwienie zakupu na targu produktów bezpośrednio od producentów rolnych w celu pokazania jak ważna jest naturalność i świeżość żywności. Przedmiot: impreza plenerowa, wyjazd studyjny, konkurs, warszaty/wykłady.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t>
    </r>
  </si>
  <si>
    <r>
      <t>1/</t>
    </r>
    <r>
      <rPr>
        <sz val="11"/>
        <color theme="1"/>
        <rFont val="Calibri"/>
        <family val="2"/>
        <charset val="238"/>
        <scheme val="minor"/>
      </rPr>
      <t>14/400/2/36</t>
    </r>
  </si>
  <si>
    <r>
      <t>1/</t>
    </r>
    <r>
      <rPr>
        <sz val="11"/>
        <color theme="1"/>
        <rFont val="Calibri"/>
        <family val="2"/>
        <charset val="238"/>
        <scheme val="minor"/>
      </rPr>
      <t>50/1/100</t>
    </r>
  </si>
  <si>
    <r>
      <rPr>
        <sz val="11"/>
        <color theme="1"/>
        <rFont val="Calibri"/>
        <family val="2"/>
        <charset val="238"/>
        <scheme val="minor"/>
      </rPr>
      <t>218/80</t>
    </r>
  </si>
  <si>
    <r>
      <t>1/5/300/</t>
    </r>
    <r>
      <rPr>
        <sz val="11"/>
        <color theme="1"/>
        <rFont val="Calibri"/>
        <family val="2"/>
        <charset val="238"/>
        <scheme val="minor"/>
      </rPr>
      <t>115</t>
    </r>
  </si>
  <si>
    <r>
      <rPr>
        <sz val="11"/>
        <color theme="1"/>
        <rFont val="Calibri"/>
        <family val="2"/>
        <charset val="238"/>
        <scheme val="minor"/>
      </rPr>
      <t>9/320/9/500/1/120</t>
    </r>
  </si>
  <si>
    <r>
      <t>impreza plenerowa/</t>
    </r>
    <r>
      <rPr>
        <sz val="11"/>
        <color theme="1"/>
        <rFont val="Calibri"/>
        <family val="2"/>
        <charset val="238"/>
        <scheme val="minor"/>
      </rPr>
      <t>konkurs</t>
    </r>
  </si>
  <si>
    <r>
      <t>liczba imprez plenerowych/liczba uczestników imprez plenerowych</t>
    </r>
    <r>
      <rPr>
        <sz val="11"/>
        <color theme="1"/>
        <rFont val="Calibri"/>
        <family val="2"/>
        <charset val="238"/>
        <scheme val="minor"/>
      </rPr>
      <t>/liczba konkursów/liczba uczestników</t>
    </r>
  </si>
  <si>
    <r>
      <t>1/200/</t>
    </r>
    <r>
      <rPr>
        <sz val="11"/>
        <color theme="1"/>
        <rFont val="Calibri"/>
        <family val="2"/>
        <charset val="238"/>
        <scheme val="minor"/>
      </rPr>
      <t>1/11</t>
    </r>
  </si>
  <si>
    <r>
      <rPr>
        <sz val="11"/>
        <color theme="1"/>
        <rFont val="Calibri"/>
        <family val="2"/>
        <charset val="238"/>
        <scheme val="minor"/>
      </rPr>
      <t>24/135/1/105</t>
    </r>
  </si>
  <si>
    <r>
      <t>warsztaty/konferencja/</t>
    </r>
    <r>
      <rPr>
        <sz val="11"/>
        <color theme="1"/>
        <rFont val="Calibri"/>
        <family val="2"/>
        <charset val="238"/>
        <scheme val="minor"/>
      </rPr>
      <t>konkurs</t>
    </r>
  </si>
  <si>
    <r>
      <t>2/</t>
    </r>
    <r>
      <rPr>
        <sz val="11"/>
        <color theme="1"/>
        <rFont val="Calibri"/>
        <family val="2"/>
        <charset val="238"/>
        <scheme val="minor"/>
      </rPr>
      <t>100/1/150/2/8</t>
    </r>
  </si>
  <si>
    <t>Plan operacyjny KSOW na lata 2018-2019 (z wyłączeniem działania 8 Plan komunikacyjny) - Ministerstwo Rolnictwa i Rozwoju Wsi - maj 2020</t>
  </si>
  <si>
    <t>Plan operacyjny KSOW na lata 2018-2019 (z wyłączeniem działania 8 Plan komunikacyjny) - CDR w Brwinowie (Jednostka Centralna) - maj 2020</t>
  </si>
  <si>
    <r>
      <t xml:space="preserve">Upowszechnienie i promocja koncepcji </t>
    </r>
    <r>
      <rPr>
        <i/>
        <sz val="11"/>
        <color theme="1"/>
        <rFont val="Calibri"/>
        <family val="2"/>
        <charset val="238"/>
        <scheme val="minor"/>
      </rPr>
      <t xml:space="preserve">smart villages </t>
    </r>
    <r>
      <rPr>
        <sz val="11"/>
        <color theme="1"/>
        <rFont val="Calibri"/>
        <family val="2"/>
        <charset val="238"/>
        <scheme val="minor"/>
      </rPr>
      <t>wśród mieszkańców obszarów wiejskich, identyfikacja różnorodnych innowacji społecznych i cyfrowych pojawiających się w przestrzeni wiejskiej oraz zaprezentowanie ich w formie elektronicznej.</t>
    </r>
  </si>
  <si>
    <r>
      <t xml:space="preserve">gala wręczenia nagród, konkurs, </t>
    </r>
    <r>
      <rPr>
        <sz val="11"/>
        <color theme="1"/>
        <rFont val="Calibri"/>
        <family val="2"/>
        <charset val="238"/>
        <scheme val="minor"/>
      </rPr>
      <t>strona internetowa 1, 10 dobrych praktyk</t>
    </r>
  </si>
  <si>
    <r>
      <t>Międzynarodowe warsztaty na temat inteligentnych wsi (</t>
    </r>
    <r>
      <rPr>
        <i/>
        <sz val="11"/>
        <color theme="1"/>
        <rFont val="Calibri"/>
        <family val="2"/>
        <charset val="238"/>
        <scheme val="minor"/>
      </rPr>
      <t>Smart Village</t>
    </r>
    <r>
      <rPr>
        <sz val="11"/>
        <color theme="1"/>
        <rFont val="Calibri"/>
        <family val="2"/>
        <charset val="238"/>
        <scheme val="minor"/>
      </rPr>
      <t>)</t>
    </r>
  </si>
  <si>
    <r>
      <t xml:space="preserve">Celem operacji jest zebranie przykładów inicjatyw w zakresie głównych problemów rozwoju obszarów wiejskich wsi oraz zgromadzenie skutecznych pomysłów i inicjatyw służących rozwiązywaniu tych problemów zgodnych z podejściem </t>
    </r>
    <r>
      <rPr>
        <i/>
        <sz val="11"/>
        <color theme="1"/>
        <rFont val="Calibri"/>
        <family val="2"/>
        <charset val="238"/>
        <scheme val="minor"/>
      </rPr>
      <t>Smart Village</t>
    </r>
    <r>
      <rPr>
        <sz val="11"/>
        <color theme="1"/>
        <rFont val="Calibri"/>
        <family val="2"/>
        <charset val="238"/>
        <scheme val="minor"/>
      </rPr>
      <t>.</t>
    </r>
  </si>
  <si>
    <r>
      <t xml:space="preserve">publikacja elektroniczna przedstwiająca podejście </t>
    </r>
    <r>
      <rPr>
        <i/>
        <sz val="11"/>
        <color theme="1"/>
        <rFont val="Calibri"/>
        <family val="2"/>
        <charset val="238"/>
        <scheme val="minor"/>
      </rPr>
      <t>Smart Village</t>
    </r>
    <r>
      <rPr>
        <sz val="11"/>
        <color theme="1"/>
        <rFont val="Calibri"/>
        <family val="2"/>
        <charset val="238"/>
        <scheme val="minor"/>
      </rPr>
      <t xml:space="preserve"> na przykładach z Europy środkowej</t>
    </r>
  </si>
  <si>
    <t>Plan operacyjny KSOW na lata 2018-2019 (z wyłączeniem działania 8 Plan komunikacyjny) - CDR w Brwinowie (SIR) - maj 2020</t>
  </si>
  <si>
    <r>
      <t>Celem operacji jest opracowanie systemu rozpowszechnienia informacji o gospodarstwach demonstracyjnych, jako efektywnej formie transferu wiedzy i innowacji.  W ramach  warsztów przygotowane zostaną</t>
    </r>
    <r>
      <rPr>
        <b/>
        <sz val="11"/>
        <color theme="1"/>
        <rFont val="Calibri"/>
        <family val="2"/>
        <charset val="238"/>
        <scheme val="minor"/>
      </rPr>
      <t xml:space="preserve"> </t>
    </r>
    <r>
      <rPr>
        <sz val="11"/>
        <color theme="1"/>
        <rFont val="Calibri"/>
        <family val="2"/>
        <charset val="238"/>
        <scheme val="minor"/>
      </rPr>
      <t xml:space="preserve">założenia merytoryczne i IT, którego efektem będzie opracowanie projektu narzędzia internetowego sieci gospodarstw demonstracyjnych w Polsce. Konferencja, w ramach której zostanie zaprezentowane  gospodarstwo demonstracyjne,  ma na celu wymianę informacji na temat potrzeb prowadzenia demonstracji, sieciowania i funkcjonowania gospodarstw demonstracyjnych oraz stworzenia bazy gospodarstw demonstracyjnych.
</t>
    </r>
  </si>
  <si>
    <t>Plan operacyjny KSOW na lata 2018-2019 (z wyłączeniem działania 8 Plan komunikacyjny) - Dolnośląski ODR - maj 2020</t>
  </si>
  <si>
    <t>Plan operacyjny KSOW na lata 2018-2019 (z wyłączeniem działania 8 Plan komunikacyjny) - Lubelski ODR - maj 2020</t>
  </si>
  <si>
    <t>Plan operacyjny KSOW na lata 2018-2019 (z wyłączeniem działania 8 Plan komunikacyjny) - Lubuski ODR - maj 2020</t>
  </si>
  <si>
    <t>Plan operacyjny KSOW na lata 2018-2019 (z wyłączeniem działania 8 Plan komunikacyjny) - Łódzki ODR - maj 2020</t>
  </si>
  <si>
    <t>Plan operacyjny KSOW na lata 2018-2019 (z wyłączeniem działania 8 Plan komunikacyjny) - Małopolski ODR - maj 2020</t>
  </si>
  <si>
    <t>Plan operacyjny KSOW na lata 2018-2019 (z wyłączeniem działania 8 Plan komunikacyjny) - Mazowiecki ODR - maj 2020</t>
  </si>
  <si>
    <t>XV Podkarpackie Święto Miodu</t>
  </si>
  <si>
    <t>Celem operacji jest zwiększenie udziału rolników w produkcje żywności dobrej jakości. Zgłębienie wiedzy na temat przepisów i regulacji prawnych. Zwiększenie rentowności i konkurencyjności gospodarstw rolnych w województwie opolskim. Charakterystyka narzędzi KŁD jej podstawowe instrumenty sprzedaży, a także omówienie mocnych i słabych stron krótkich łańcuchów dostaw.</t>
  </si>
  <si>
    <t xml:space="preserve">Celem operacji jest wymiana wiedzy i doświadczeń  umożliwiająca rozwiązywanie problemów obecnie występujących w hodowli oraz efektywny rozwój mleczarstwa na terenie naszego kraju. Zaproszeni specjaliści w dziedzinie zootechniki przedstawią najnowsze osiągnięcia w hodowli bydła mlecznego, wyniki badań, metody rozrodu oraz innowacje technologiczne stosowane w sektorze mleczarskim. </t>
  </si>
  <si>
    <t>Plan operacyjny KSOW na lata 2018-2019 (z wyłączeniem działania 8 Plan komunikacyjny) - Opolski ODR - maj 2020</t>
  </si>
  <si>
    <t>Plan operacyjny KSOW na lata 2018-2019 (z wyłączeniem działania 8 Plan komunikacyjny) - Podkarpacki ODR - maj 2020</t>
  </si>
  <si>
    <t>Plan operacyjny KSOW na lata 2018-2019 (z wyłączeniem działania 8 Plan komunikacyjny) - Podlaski ODR - maj 2020</t>
  </si>
  <si>
    <t>Plan operacyjny KSOW na lata 2018-2019 (z wyłączeniem działania 8 Plan komunikacyjny) - Pomorski ODR - maj 2020</t>
  </si>
  <si>
    <t>Plan operacyjny KSOW na lata 2018-2019 (z wyłączeniem działania 8 Plan komunikacyjny) - Śląski ODR - maj 2020</t>
  </si>
  <si>
    <t>Inowacyjne metody zarządzania produkcją bydła mięsnego w województwie śląskim</t>
  </si>
  <si>
    <r>
      <t xml:space="preserve">Celem operacji jest zwiększenie wiedzy wśród rolników i przedstawicieli rolniczych jednostek doradczych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t>
    </r>
    <r>
      <rPr>
        <strike/>
        <sz val="11"/>
        <rFont val="Calibri"/>
        <family val="2"/>
        <charset val="238"/>
        <scheme val="minor"/>
      </rPr>
      <t xml:space="preserve">i Austrii </t>
    </r>
    <r>
      <rPr>
        <sz val="11"/>
        <rFont val="Calibri"/>
        <family val="2"/>
        <charset val="238"/>
        <scheme val="minor"/>
      </rPr>
      <t xml:space="preserve">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dla rolników i przedstawicieli rolniczych jednostek doradczych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Włoch, stosujących inne modele współpracy rolników (ale w praktyce dające wymierne korzyści), które po dostosowaniu do warunków naszego kraju, mogą zostać zaadaptowane i zdrożone jako innowacyjne modele organizowania się rolników.        </t>
    </r>
  </si>
  <si>
    <t>Plan operacyjny KSOW na lata 2018-2019 (z wyłączeniem działania 8 Plan komunikacyjny) - Świętokrzyski ODR - maj 2020</t>
  </si>
  <si>
    <t>Plan operacyjny KSOW na lata 2018-2019 (z wyłączeniem działania 8 Plan komunikacyjny) - Warmińsko-mazurski ODR - maj 2020</t>
  </si>
  <si>
    <t>Plan operacyjny KSOW na lata 2018-2019 (z wyłączeniem działania 8 Plan komunikacyjny) - Wielkopolski ODR - maj 2020</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</si>
  <si>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do Rumunii z wizytami w pasiekach i ośrodkach przetwórstwa produktów pszczelich i apiterapii.</t>
  </si>
  <si>
    <t>Plan operacyjny KSOW na lata 2018-2019 (z wyłączeniem działania 8 Plan komunikacyjny) - Zachodniopomorski ODR - maj 2020</t>
  </si>
  <si>
    <t>Załącznik  do uchwały nr 49 Grupy Roboczej do spraw Krajowej Sieci Obszarów Wiejskich z dnia 28 maja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</si>
</sst>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quot;zł&quot;* #,##0.00_);_(&quot;zł&quot;* \(#,##0.00\);_(&quot;zł&quot;* &quot;-&quot;??_);_(@_)"/>
    <numFmt numFmtId="167" formatCode="#,##0.00\ &quot;zł&quot;"/>
    <numFmt numFmtId="168" formatCode="[$-415]General"/>
    <numFmt numFmtId="169" formatCode="#,##0.00\ _z_ł"/>
    <numFmt numFmtId="170" formatCode="#,##0.00_ ;\-#,##0.00\ "/>
    <numFmt numFmtId="171" formatCode="#,##0.00;[Red]#,##0.00"/>
    <numFmt numFmtId="172" formatCode="#,##0.00&quot;     &quot;"/>
    <numFmt numFmtId="173" formatCode="#,##0.00&quot; &quot;[$zł]"/>
    <numFmt numFmtId="174" formatCode="_(* #,##0.00_);_(* \(#,##0.00\);_(* &quot;-&quot;??_);_(@_)"/>
  </numFmts>
  <fonts count="5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rgb="FF000000"/>
      <name val="Calibri"/>
      <family val="2"/>
      <charset val="238"/>
      <scheme val="minor"/>
    </font>
    <font>
      <sz val="11"/>
      <color indexed="8"/>
      <name val="Calibri"/>
      <family val="2"/>
      <charset val="238"/>
      <scheme val="minor"/>
    </font>
    <font>
      <sz val="11"/>
      <name val="Calibri"/>
      <family val="2"/>
      <charset val="238"/>
    </font>
    <font>
      <sz val="11"/>
      <color rgb="FF000000"/>
      <name val="Calibri"/>
      <family val="2"/>
      <charset val="238"/>
    </font>
    <font>
      <sz val="11"/>
      <color theme="1"/>
      <name val="Calibri"/>
      <family val="2"/>
      <scheme val="minor"/>
    </font>
    <font>
      <sz val="11"/>
      <color rgb="FF9C5700"/>
      <name val="Calibri"/>
      <family val="2"/>
      <charset val="238"/>
      <scheme val="minor"/>
    </font>
    <font>
      <sz val="11"/>
      <color rgb="FFFF0000"/>
      <name val="Calibri"/>
      <family val="2"/>
      <charset val="238"/>
      <scheme val="minor"/>
    </font>
    <font>
      <sz val="10"/>
      <color theme="1"/>
      <name val="Calibri"/>
      <family val="2"/>
      <charset val="238"/>
      <scheme val="minor"/>
    </font>
    <font>
      <sz val="10"/>
      <name val="Calibri"/>
      <family val="2"/>
      <charset val="238"/>
      <scheme val="minor"/>
    </font>
    <font>
      <i/>
      <sz val="11"/>
      <name val="Calibri"/>
      <family val="2"/>
      <charset val="238"/>
      <scheme val="minor"/>
    </font>
    <font>
      <sz val="11"/>
      <name val="Arial CE"/>
      <charset val="238"/>
    </font>
    <font>
      <sz val="11"/>
      <name val="Tahoma"/>
      <family val="2"/>
      <charset val="238"/>
    </font>
    <font>
      <sz val="9"/>
      <name val="Arial CE"/>
      <charset val="238"/>
    </font>
    <font>
      <sz val="9"/>
      <color rgb="FFFF0000"/>
      <name val="Calibri"/>
      <family val="2"/>
      <charset val="238"/>
      <scheme val="minor"/>
    </font>
    <font>
      <sz val="11"/>
      <color theme="1"/>
      <name val="Tahoma"/>
      <family val="2"/>
      <charset val="238"/>
    </font>
    <font>
      <sz val="11"/>
      <color theme="1"/>
      <name val="Calibri"/>
      <family val="2"/>
      <charset val="238"/>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theme="1" tint="4.9989318521683403E-2"/>
      <name val="Calibri"/>
      <family val="2"/>
      <charset val="238"/>
      <scheme val="minor"/>
    </font>
    <font>
      <sz val="11"/>
      <color theme="1" tint="4.9989318521683403E-2"/>
      <name val="Calibri"/>
      <family val="2"/>
      <scheme val="minor"/>
    </font>
    <font>
      <sz val="11"/>
      <name val="Calibri"/>
      <family val="2"/>
      <scheme val="minor"/>
    </font>
    <font>
      <sz val="11"/>
      <color theme="1" tint="4.9989318521683403E-2"/>
      <name val="Calibri"/>
      <family val="2"/>
    </font>
    <font>
      <sz val="11"/>
      <name val="Calibri"/>
      <family val="2"/>
    </font>
    <font>
      <strike/>
      <sz val="11"/>
      <name val="Calibri"/>
      <family val="2"/>
      <charset val="238"/>
      <scheme val="minor"/>
    </font>
    <font>
      <sz val="10"/>
      <color rgb="FFFF0000"/>
      <name val="Calibri"/>
      <family val="2"/>
      <charset val="238"/>
      <scheme val="minor"/>
    </font>
    <font>
      <b/>
      <sz val="10"/>
      <name val="Calibri"/>
      <family val="2"/>
      <charset val="238"/>
      <scheme val="minor"/>
    </font>
    <font>
      <i/>
      <sz val="10"/>
      <name val="Calibri"/>
      <family val="2"/>
      <charset val="238"/>
      <scheme val="minor"/>
    </font>
    <font>
      <sz val="9"/>
      <name val="Calibri"/>
      <family val="2"/>
      <charset val="238"/>
      <scheme val="minor"/>
    </font>
    <font>
      <sz val="14"/>
      <color theme="1"/>
      <name val="Calibri"/>
      <family val="2"/>
      <charset val="238"/>
      <scheme val="minor"/>
    </font>
    <font>
      <sz val="13"/>
      <color theme="1"/>
      <name val="Calibri"/>
      <family val="2"/>
      <charset val="238"/>
      <scheme val="minor"/>
    </font>
    <font>
      <sz val="13"/>
      <name val="Calibri"/>
      <family val="2"/>
      <charset val="238"/>
      <scheme val="minor"/>
    </font>
    <font>
      <b/>
      <sz val="13"/>
      <color theme="1"/>
      <name val="Calibri"/>
      <family val="2"/>
      <charset val="238"/>
      <scheme val="minor"/>
    </font>
    <font>
      <b/>
      <sz val="13"/>
      <color indexed="8"/>
      <name val="Calibri"/>
      <family val="2"/>
      <charset val="238"/>
      <scheme val="minor"/>
    </font>
    <font>
      <b/>
      <sz val="13"/>
      <name val="Calibri"/>
      <family val="2"/>
      <charset val="238"/>
      <scheme val="minor"/>
    </font>
    <font>
      <sz val="13"/>
      <color indexed="8"/>
      <name val="Calibri"/>
      <family val="2"/>
      <charset val="238"/>
      <scheme val="minor"/>
    </font>
    <font>
      <sz val="12"/>
      <name val="Calibri"/>
      <family val="2"/>
      <charset val="238"/>
      <scheme val="minor"/>
    </font>
    <font>
      <sz val="12"/>
      <name val="Times New Roman"/>
      <family val="1"/>
      <charset val="238"/>
    </font>
    <font>
      <sz val="12"/>
      <color theme="1"/>
      <name val="Calibri"/>
      <family val="2"/>
      <charset val="238"/>
      <scheme val="minor"/>
    </font>
    <font>
      <sz val="9"/>
      <color theme="1"/>
      <name val="Calibri"/>
      <family val="2"/>
      <charset val="238"/>
      <scheme val="minor"/>
    </font>
    <font>
      <b/>
      <sz val="11"/>
      <color indexed="8"/>
      <name val="Calibri"/>
      <family val="2"/>
      <charset val="238"/>
      <scheme val="minor"/>
    </font>
    <font>
      <sz val="11"/>
      <color indexed="10"/>
      <name val="Calibri"/>
      <family val="2"/>
      <charset val="238"/>
      <scheme val="minor"/>
    </font>
    <font>
      <b/>
      <i/>
      <sz val="12"/>
      <color theme="1"/>
      <name val="Calibri"/>
      <family val="2"/>
      <charset val="238"/>
      <scheme val="minor"/>
    </font>
    <font>
      <b/>
      <sz val="11"/>
      <color indexed="8"/>
      <name val="Calibri"/>
      <family val="2"/>
      <charset val="238"/>
    </font>
    <font>
      <b/>
      <sz val="11"/>
      <color rgb="FF000000"/>
      <name val="Calibri"/>
      <family val="2"/>
      <charset val="238"/>
      <scheme val="minor"/>
    </font>
    <font>
      <b/>
      <sz val="10"/>
      <color theme="1"/>
      <name val="Calibri"/>
      <family val="2"/>
      <charset val="238"/>
      <scheme val="minor"/>
    </font>
    <font>
      <sz val="10"/>
      <color indexed="8"/>
      <name val="Calibri"/>
      <family val="2"/>
      <charset val="238"/>
    </font>
    <font>
      <sz val="11"/>
      <color theme="1"/>
      <name val="Arial CE"/>
      <charset val="238"/>
    </font>
    <font>
      <i/>
      <sz val="11"/>
      <color theme="1"/>
      <name val="Calibri"/>
      <family val="2"/>
      <charset val="238"/>
      <scheme val="minor"/>
    </font>
    <font>
      <sz val="11"/>
      <color theme="1"/>
      <name val="Calibri"/>
      <family val="2"/>
    </font>
    <font>
      <sz val="10"/>
      <name val="Calibri"/>
      <family val="2"/>
      <scheme val="minor"/>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s>
  <cellStyleXfs count="38">
    <xf numFmtId="0" fontId="0" fillId="0" borderId="0"/>
    <xf numFmtId="166" fontId="1" fillId="0" borderId="0" applyFont="0" applyFill="0" applyBorder="0" applyAlignment="0" applyProtection="0"/>
    <xf numFmtId="0" fontId="4" fillId="0" borderId="0"/>
    <xf numFmtId="168" fontId="10" fillId="0" borderId="0" applyBorder="0" applyProtection="0"/>
    <xf numFmtId="0" fontId="11" fillId="0" borderId="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11" fillId="0" borderId="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0" fontId="12" fillId="5" borderId="0" applyNumberFormat="0" applyBorder="0" applyAlignment="0" applyProtection="0"/>
    <xf numFmtId="0" fontId="1" fillId="0" borderId="0"/>
    <xf numFmtId="4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5" borderId="0" applyNumberFormat="0" applyBorder="0" applyAlignment="0" applyProtection="0"/>
  </cellStyleXfs>
  <cellXfs count="1495">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167" fontId="5" fillId="0" borderId="0" xfId="0" applyNumberFormat="1" applyFont="1" applyFill="1" applyAlignment="1">
      <alignment horizontal="center" vertical="center"/>
    </xf>
    <xf numFmtId="0" fontId="5" fillId="0" borderId="0" xfId="0" applyFont="1" applyFill="1"/>
    <xf numFmtId="17" fontId="5"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67" fontId="0" fillId="0" borderId="0" xfId="0" applyNumberFormat="1" applyFont="1" applyFill="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0" xfId="0" applyFont="1"/>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2" fontId="5" fillId="0" borderId="5" xfId="0" applyNumberFormat="1" applyFont="1" applyFill="1" applyBorder="1" applyAlignment="1">
      <alignment horizontal="center" vertical="center"/>
    </xf>
    <xf numFmtId="2"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4" fontId="5" fillId="0" borderId="5" xfId="1"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1" xfId="0" applyFont="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2"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2" fontId="5"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wrapText="1"/>
    </xf>
    <xf numFmtId="0" fontId="0" fillId="4" borderId="1" xfId="0" applyFont="1" applyFill="1" applyBorder="1" applyAlignment="1">
      <alignment horizontal="center"/>
    </xf>
    <xf numFmtId="49" fontId="5" fillId="3" borderId="2" xfId="0" applyNumberFormat="1" applyFont="1" applyFill="1" applyBorder="1" applyAlignment="1">
      <alignment horizontal="center" vertical="center" wrapText="1"/>
    </xf>
    <xf numFmtId="0" fontId="5" fillId="3" borderId="0" xfId="0" applyFont="1" applyFill="1"/>
    <xf numFmtId="167" fontId="5" fillId="3" borderId="0" xfId="0" applyNumberFormat="1" applyFont="1" applyFill="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2" xfId="0" applyBorder="1" applyAlignment="1">
      <alignment horizontal="center"/>
    </xf>
    <xf numFmtId="0" fontId="0" fillId="0" borderId="2" xfId="0" applyBorder="1"/>
    <xf numFmtId="4" fontId="0" fillId="0" borderId="2" xfId="0" applyNumberFormat="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4" borderId="2" xfId="0" applyFont="1" applyFill="1" applyBorder="1" applyAlignment="1">
      <alignment horizontal="center"/>
    </xf>
    <xf numFmtId="0" fontId="5"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4" fontId="0" fillId="0" borderId="2"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4" fontId="0" fillId="0" borderId="0" xfId="0" applyNumberFormat="1" applyFont="1"/>
    <xf numFmtId="4" fontId="0" fillId="0" borderId="0" xfId="0" applyNumberFormat="1" applyFont="1" applyAlignment="1">
      <alignment horizontal="center"/>
    </xf>
    <xf numFmtId="0" fontId="6" fillId="0" borderId="0" xfId="0" applyFont="1"/>
    <xf numFmtId="0" fontId="5" fillId="0" borderId="0" xfId="0" applyFont="1" applyAlignment="1">
      <alignment horizontal="center" vertical="center"/>
    </xf>
    <xf numFmtId="0" fontId="5" fillId="0" borderId="0" xfId="0" applyFont="1"/>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4" fontId="8" fillId="2"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4" fontId="5" fillId="0" borderId="2"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xf numFmtId="0" fontId="8" fillId="3" borderId="2" xfId="0" applyFont="1" applyFill="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xf numFmtId="0" fontId="0" fillId="0" borderId="0" xfId="0" applyFont="1" applyFill="1" applyAlignment="1">
      <alignment horizontal="center" vertical="center"/>
    </xf>
    <xf numFmtId="0" fontId="5" fillId="0" borderId="0" xfId="0" applyFont="1" applyFill="1" applyBorder="1"/>
    <xf numFmtId="0" fontId="5" fillId="3" borderId="0" xfId="0" applyFont="1" applyFill="1" applyBorder="1"/>
    <xf numFmtId="3" fontId="0" fillId="0" borderId="2" xfId="0" applyNumberFormat="1" applyFont="1" applyBorder="1" applyAlignment="1">
      <alignment horizontal="center" vertical="center" wrapText="1"/>
    </xf>
    <xf numFmtId="0" fontId="5" fillId="3" borderId="2" xfId="0" applyFont="1" applyFill="1" applyBorder="1"/>
    <xf numFmtId="4" fontId="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0" fillId="0" borderId="2" xfId="0" applyNumberFormat="1" applyBorder="1" applyAlignment="1">
      <alignment horizontal="center" vertical="center"/>
    </xf>
    <xf numFmtId="0" fontId="5" fillId="0" borderId="3"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0" xfId="0" applyNumberFormat="1" applyFont="1" applyFill="1" applyAlignment="1">
      <alignment wrapText="1"/>
    </xf>
    <xf numFmtId="0" fontId="5" fillId="0" borderId="0" xfId="0" applyFont="1" applyFill="1" applyAlignment="1">
      <alignment wrapText="1"/>
    </xf>
    <xf numFmtId="0" fontId="5" fillId="0" borderId="2" xfId="0" applyFont="1" applyFill="1" applyBorder="1" applyAlignment="1">
      <alignment wrapText="1"/>
    </xf>
    <xf numFmtId="0" fontId="5" fillId="0" borderId="2" xfId="0" applyFont="1" applyFill="1" applyBorder="1" applyAlignment="1">
      <alignment horizontal="left" vertical="center" wrapText="1"/>
    </xf>
    <xf numFmtId="0" fontId="0" fillId="0" borderId="2" xfId="0" applyFont="1" applyFill="1" applyBorder="1" applyAlignment="1">
      <alignment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0" fontId="5" fillId="0" borderId="2" xfId="0" applyFont="1" applyFill="1" applyBorder="1"/>
    <xf numFmtId="4" fontId="5" fillId="0" borderId="0" xfId="0" applyNumberFormat="1" applyFont="1" applyFill="1"/>
    <xf numFmtId="4" fontId="0" fillId="0" borderId="0" xfId="0" applyNumberFormat="1" applyFont="1" applyAlignment="1">
      <alignment horizontal="center" vertical="center"/>
    </xf>
    <xf numFmtId="0" fontId="5"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Fill="1" applyAlignment="1">
      <alignment wrapText="1"/>
    </xf>
    <xf numFmtId="49" fontId="6" fillId="0" borderId="2" xfId="0" applyNumberFormat="1" applyFont="1" applyFill="1" applyBorder="1" applyAlignment="1">
      <alignment horizontal="center" vertical="center" wrapText="1"/>
    </xf>
    <xf numFmtId="166" fontId="0" fillId="3" borderId="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7" fontId="5" fillId="0" borderId="7"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Fill="1"/>
    <xf numFmtId="4" fontId="0" fillId="0" borderId="0" xfId="0" applyNumberFormat="1" applyFill="1"/>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Font="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xf>
    <xf numFmtId="4" fontId="0" fillId="0" borderId="2" xfId="0" applyNumberFormat="1" applyFont="1" applyFill="1" applyBorder="1" applyAlignment="1">
      <alignment vertical="center" wrapText="1"/>
    </xf>
    <xf numFmtId="0" fontId="0" fillId="0" borderId="0" xfId="0" applyFont="1" applyFill="1" applyBorder="1"/>
    <xf numFmtId="0" fontId="0" fillId="0" borderId="2" xfId="0" applyFont="1" applyFill="1" applyBorder="1" applyAlignment="1">
      <alignment horizontal="center" wrapText="1"/>
    </xf>
    <xf numFmtId="0" fontId="5" fillId="0" borderId="15" xfId="0" applyFont="1" applyFill="1" applyBorder="1"/>
    <xf numFmtId="0" fontId="5" fillId="0" borderId="16" xfId="0" applyFont="1" applyFill="1" applyBorder="1"/>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3" borderId="15" xfId="0" applyFont="1" applyFill="1" applyBorder="1"/>
    <xf numFmtId="0" fontId="5" fillId="3" borderId="16" xfId="0" applyFont="1" applyFill="1" applyBorder="1"/>
    <xf numFmtId="0" fontId="5" fillId="3" borderId="17" xfId="0" applyFont="1" applyFill="1" applyBorder="1"/>
    <xf numFmtId="0" fontId="5" fillId="3" borderId="18" xfId="0" applyFont="1" applyFill="1" applyBorder="1"/>
    <xf numFmtId="0" fontId="0" fillId="0" borderId="0" xfId="0" applyAlignment="1">
      <alignment horizontal="center" vertical="center"/>
    </xf>
    <xf numFmtId="3" fontId="0" fillId="0" borderId="2" xfId="0" applyNumberFormat="1" applyFont="1" applyBorder="1" applyAlignment="1">
      <alignment horizontal="center"/>
    </xf>
    <xf numFmtId="165" fontId="0" fillId="0" borderId="2" xfId="0" applyNumberFormat="1" applyBorder="1"/>
    <xf numFmtId="167" fontId="0" fillId="0" borderId="0" xfId="0" applyNumberFormat="1"/>
    <xf numFmtId="165" fontId="0" fillId="0" borderId="0" xfId="0" applyNumberFormat="1"/>
    <xf numFmtId="0" fontId="5" fillId="0" borderId="13"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0" xfId="0" applyFont="1" applyFill="1" applyAlignment="1">
      <alignment horizontal="center" wrapText="1"/>
    </xf>
    <xf numFmtId="0" fontId="5" fillId="0" borderId="2" xfId="0" applyFont="1" applyFill="1" applyBorder="1" applyAlignment="1">
      <alignment horizontal="left" vertical="center"/>
    </xf>
    <xf numFmtId="0" fontId="5" fillId="0" borderId="3"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4" fontId="0" fillId="0" borderId="2" xfId="0" applyNumberFormat="1" applyBorder="1" applyAlignment="1">
      <alignment horizontal="right" vertical="center"/>
    </xf>
    <xf numFmtId="169" fontId="0" fillId="0" borderId="2" xfId="0" applyNumberFormat="1" applyBorder="1" applyAlignment="1">
      <alignment horizontal="right"/>
    </xf>
    <xf numFmtId="0" fontId="17" fillId="0" borderId="0" xfId="0" applyFont="1" applyAlignment="1">
      <alignment horizontal="center" vertical="center"/>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4" fontId="3" fillId="4" borderId="2"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2" xfId="0" applyFont="1" applyFill="1" applyBorder="1" applyAlignment="1">
      <alignment horizontal="left" vertical="center" wrapText="1"/>
    </xf>
    <xf numFmtId="0" fontId="9" fillId="0" borderId="5" xfId="0"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applyBorder="1"/>
    <xf numFmtId="0" fontId="4" fillId="0" borderId="0" xfId="0" applyFont="1" applyFill="1" applyBorder="1"/>
    <xf numFmtId="0" fontId="4" fillId="0" borderId="0" xfId="0" applyFont="1" applyFill="1"/>
    <xf numFmtId="0" fontId="0" fillId="4" borderId="10" xfId="0" applyFont="1" applyFill="1" applyBorder="1" applyAlignment="1">
      <alignment horizontal="center"/>
    </xf>
    <xf numFmtId="0" fontId="0" fillId="0" borderId="2" xfId="0" applyFont="1" applyFill="1" applyBorder="1" applyAlignment="1">
      <alignment horizontal="center"/>
    </xf>
    <xf numFmtId="4" fontId="0" fillId="0" borderId="2" xfId="0" applyNumberFormat="1" applyFont="1" applyBorder="1"/>
    <xf numFmtId="0" fontId="5" fillId="0" borderId="2" xfId="0" applyFont="1" applyBorder="1" applyAlignment="1">
      <alignment horizontal="center"/>
    </xf>
    <xf numFmtId="4" fontId="5" fillId="0" borderId="2" xfId="0" applyNumberFormat="1" applyFont="1" applyBorder="1" applyAlignment="1">
      <alignment horizontal="center"/>
    </xf>
    <xf numFmtId="167" fontId="5" fillId="0" borderId="0" xfId="0" applyNumberFormat="1" applyFont="1" applyFill="1" applyAlignment="1">
      <alignment horizontal="left" vertical="top"/>
    </xf>
    <xf numFmtId="0" fontId="5" fillId="0" borderId="0" xfId="0" applyFont="1" applyFill="1" applyAlignment="1">
      <alignment horizontal="left" vertical="top"/>
    </xf>
    <xf numFmtId="0" fontId="17" fillId="0" borderId="0" xfId="0" applyFont="1"/>
    <xf numFmtId="17" fontId="5" fillId="0" borderId="5" xfId="0" applyNumberFormat="1" applyFont="1" applyFill="1" applyBorder="1" applyAlignment="1">
      <alignment horizontal="center" vertical="center" wrapText="1"/>
    </xf>
    <xf numFmtId="0" fontId="18" fillId="0" borderId="2" xfId="0" applyFont="1" applyFill="1" applyBorder="1" applyAlignment="1">
      <alignment vertical="center"/>
    </xf>
    <xf numFmtId="0" fontId="5" fillId="0" borderId="2" xfId="0" applyFont="1" applyFill="1" applyBorder="1" applyAlignment="1">
      <alignment horizontal="left" vertical="top" wrapText="1"/>
    </xf>
    <xf numFmtId="0" fontId="17" fillId="3" borderId="0" xfId="0" applyFont="1" applyFill="1"/>
    <xf numFmtId="0" fontId="19" fillId="3" borderId="0" xfId="0" applyFont="1" applyFill="1"/>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vertical="center" wrapText="1"/>
    </xf>
    <xf numFmtId="4" fontId="5" fillId="0" borderId="2" xfId="0" applyNumberFormat="1" applyFont="1" applyFill="1" applyBorder="1"/>
    <xf numFmtId="0" fontId="0" fillId="0" borderId="4" xfId="0" applyFont="1" applyBorder="1" applyAlignment="1">
      <alignment horizontal="center" vertical="center"/>
    </xf>
    <xf numFmtId="0" fontId="0" fillId="0" borderId="2" xfId="0" applyFont="1" applyBorder="1" applyAlignment="1">
      <alignment vertical="center" wrapText="1"/>
    </xf>
    <xf numFmtId="0" fontId="0" fillId="0" borderId="2" xfId="0" applyFont="1" applyBorder="1"/>
    <xf numFmtId="4" fontId="0" fillId="0" borderId="2" xfId="0" applyNumberFormat="1" applyFont="1" applyBorder="1" applyAlignment="1">
      <alignment horizontal="center" vertical="center"/>
    </xf>
    <xf numFmtId="0" fontId="0" fillId="0" borderId="2" xfId="0" applyFont="1" applyBorder="1" applyAlignment="1">
      <alignment vertical="center"/>
    </xf>
    <xf numFmtId="4" fontId="0" fillId="0" borderId="2" xfId="0" applyNumberFormat="1" applyFont="1" applyBorder="1" applyAlignment="1">
      <alignment horizontal="right"/>
    </xf>
    <xf numFmtId="4" fontId="0" fillId="0" borderId="2" xfId="0" applyNumberFormat="1" applyBorder="1"/>
    <xf numFmtId="0" fontId="0" fillId="0" borderId="0" xfId="0" applyFont="1" applyAlignment="1">
      <alignment horizontal="left"/>
    </xf>
    <xf numFmtId="0" fontId="0" fillId="0" borderId="0" xfId="0" applyFont="1" applyAlignment="1"/>
    <xf numFmtId="0" fontId="8" fillId="2" borderId="5" xfId="0" applyFont="1" applyFill="1" applyBorder="1" applyAlignment="1">
      <alignment vertical="center" wrapText="1"/>
    </xf>
    <xf numFmtId="17" fontId="5" fillId="0" borderId="2" xfId="0" applyNumberFormat="1"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17" fontId="0"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17" fontId="5" fillId="0" borderId="13" xfId="0" applyNumberFormat="1" applyFont="1" applyFill="1" applyBorder="1" applyAlignment="1">
      <alignment horizontal="left" vertical="center" wrapText="1"/>
    </xf>
    <xf numFmtId="17" fontId="5" fillId="0" borderId="1" xfId="0" applyNumberFormat="1"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3" borderId="0" xfId="0" applyFill="1"/>
    <xf numFmtId="0" fontId="13" fillId="0" borderId="0" xfId="0" applyFont="1"/>
    <xf numFmtId="49" fontId="0" fillId="0" borderId="2" xfId="0" applyNumberFormat="1" applyFont="1" applyBorder="1" applyAlignment="1">
      <alignment horizontal="center" vertical="center" wrapText="1"/>
    </xf>
    <xf numFmtId="4"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0" fillId="3" borderId="2" xfId="0" applyFont="1" applyFill="1" applyBorder="1"/>
    <xf numFmtId="4"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wrapText="1"/>
    </xf>
    <xf numFmtId="4" fontId="0" fillId="3" borderId="2" xfId="0" applyNumberFormat="1" applyFont="1" applyFill="1" applyBorder="1" applyAlignment="1">
      <alignment horizontal="center" wrapText="1"/>
    </xf>
    <xf numFmtId="0" fontId="0" fillId="3" borderId="2" xfId="0" applyFont="1" applyFill="1" applyBorder="1" applyAlignment="1">
      <alignment wrapText="1"/>
    </xf>
    <xf numFmtId="0" fontId="0" fillId="3" borderId="2" xfId="0" applyFont="1" applyFill="1" applyBorder="1" applyAlignment="1">
      <alignment vertical="center" wrapText="1"/>
    </xf>
    <xf numFmtId="4" fontId="5" fillId="0" borderId="2" xfId="0" applyNumberFormat="1" applyFont="1" applyFill="1" applyBorder="1" applyAlignment="1">
      <alignment horizontal="center"/>
    </xf>
    <xf numFmtId="4" fontId="0" fillId="3" borderId="2" xfId="0" applyNumberFormat="1" applyFont="1" applyFill="1" applyBorder="1" applyAlignment="1">
      <alignment horizontal="center"/>
    </xf>
    <xf numFmtId="49" fontId="0" fillId="3"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0" xfId="0" applyFont="1" applyAlignment="1">
      <alignment horizontal="center" vertical="center" wrapText="1"/>
    </xf>
    <xf numFmtId="0" fontId="5"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3" fontId="5" fillId="3" borderId="4" xfId="0" applyNumberFormat="1" applyFont="1" applyFill="1" applyBorder="1" applyAlignment="1">
      <alignment horizontal="center" vertical="center"/>
    </xf>
    <xf numFmtId="0" fontId="0" fillId="0" borderId="4" xfId="0" applyFont="1" applyBorder="1" applyAlignment="1">
      <alignment horizontal="center"/>
    </xf>
    <xf numFmtId="0" fontId="22"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9" fontId="0" fillId="0" borderId="0" xfId="34" applyFont="1"/>
    <xf numFmtId="4" fontId="5" fillId="0" borderId="2" xfId="0" applyNumberFormat="1" applyFont="1" applyBorder="1"/>
    <xf numFmtId="0" fontId="5" fillId="0" borderId="2" xfId="0" applyFont="1" applyFill="1" applyBorder="1" applyAlignment="1">
      <alignment horizontal="center"/>
    </xf>
    <xf numFmtId="2" fontId="0" fillId="0" borderId="2" xfId="0" applyNumberFormat="1" applyFont="1" applyFill="1" applyBorder="1" applyAlignment="1">
      <alignment horizontal="center"/>
    </xf>
    <xf numFmtId="4" fontId="0" fillId="0" borderId="2" xfId="0" applyNumberFormat="1" applyFont="1" applyFill="1" applyBorder="1"/>
    <xf numFmtId="165" fontId="0" fillId="0" borderId="2" xfId="0" applyNumberFormat="1" applyBorder="1" applyAlignment="1">
      <alignment horizontal="center"/>
    </xf>
    <xf numFmtId="0" fontId="8" fillId="2" borderId="5" xfId="0" applyFont="1" applyFill="1" applyBorder="1" applyAlignment="1">
      <alignment horizontal="left" vertical="center" wrapText="1"/>
    </xf>
    <xf numFmtId="0" fontId="0" fillId="0" borderId="2" xfId="0" applyBorder="1" applyAlignment="1">
      <alignment horizontal="center" vertical="center" wrapText="1"/>
    </xf>
    <xf numFmtId="49" fontId="5" fillId="0" borderId="2" xfId="0" applyNumberFormat="1" applyFont="1" applyBorder="1" applyAlignment="1">
      <alignment horizontal="center" vertical="center" wrapText="1"/>
    </xf>
    <xf numFmtId="167" fontId="5" fillId="0" borderId="0" xfId="0" applyNumberFormat="1" applyFont="1" applyAlignment="1">
      <alignment horizontal="center" vertical="center"/>
    </xf>
    <xf numFmtId="3" fontId="0" fillId="0" borderId="2" xfId="0" applyNumberForma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29" fillId="3" borderId="2" xfId="0" applyFont="1" applyFill="1" applyBorder="1" applyAlignment="1">
      <alignment horizontal="center" vertical="center" wrapText="1"/>
    </xf>
    <xf numFmtId="17" fontId="27" fillId="3" borderId="2" xfId="0" applyNumberFormat="1" applyFont="1" applyFill="1" applyBorder="1" applyAlignment="1">
      <alignment horizontal="center" vertical="center" wrapText="1"/>
    </xf>
    <xf numFmtId="0" fontId="27" fillId="3" borderId="2" xfId="0" applyNumberFormat="1" applyFont="1" applyFill="1" applyBorder="1" applyAlignment="1">
      <alignment horizontal="center" vertical="center" wrapText="1"/>
    </xf>
    <xf numFmtId="0" fontId="30" fillId="3" borderId="2" xfId="27" applyFont="1" applyFill="1" applyBorder="1" applyAlignment="1">
      <alignment horizontal="center" vertical="center" wrapText="1"/>
    </xf>
    <xf numFmtId="0" fontId="28" fillId="3" borderId="2" xfId="27"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0" fontId="28" fillId="3" borderId="2"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17"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4" xfId="0" applyBorder="1" applyAlignment="1">
      <alignment horizont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0" xfId="0" applyAlignment="1">
      <alignment horizontal="left"/>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9"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0" fontId="0" fillId="0" borderId="2" xfId="0" applyBorder="1" applyAlignment="1">
      <alignment horizontal="center" vertical="center" wrapText="1"/>
    </xf>
    <xf numFmtId="17" fontId="0" fillId="3" borderId="2" xfId="0" applyNumberFormat="1" applyFill="1" applyBorder="1" applyAlignment="1">
      <alignment horizontal="center" vertical="center" wrapText="1"/>
    </xf>
    <xf numFmtId="17" fontId="5" fillId="0" borderId="2"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4" fontId="5" fillId="0" borderId="7" xfId="0" applyNumberFormat="1"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17" fontId="5" fillId="0" borderId="1" xfId="0" applyNumberFormat="1" applyFont="1" applyBorder="1" applyAlignment="1">
      <alignment horizontal="center" vertical="center" wrapText="1"/>
    </xf>
    <xf numFmtId="17" fontId="5" fillId="0" borderId="7" xfId="0" applyNumberFormat="1" applyFont="1" applyBorder="1" applyAlignment="1">
      <alignment horizontal="center" vertical="center" wrapText="1"/>
    </xf>
    <xf numFmtId="17" fontId="5" fillId="0" borderId="5" xfId="0"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left"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6" fillId="3" borderId="2" xfId="0" applyFont="1" applyFill="1" applyBorder="1" applyAlignment="1">
      <alignment horizontal="center" vertical="center" wrapText="1"/>
    </xf>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xf numFmtId="4" fontId="0" fillId="0" borderId="2" xfId="0" applyNumberFormat="1" applyBorder="1" applyAlignment="1">
      <alignment horizontal="right"/>
    </xf>
    <xf numFmtId="4" fontId="5" fillId="0" borderId="2" xfId="0" applyNumberFormat="1" applyFont="1" applyBorder="1" applyAlignment="1">
      <alignment horizontal="right"/>
    </xf>
    <xf numFmtId="3" fontId="0" fillId="0" borderId="2" xfId="0" applyNumberFormat="1" applyBorder="1" applyAlignment="1">
      <alignment horizontal="center"/>
    </xf>
    <xf numFmtId="0" fontId="0" fillId="8" borderId="2" xfId="0" applyFill="1" applyBorder="1" applyAlignment="1">
      <alignment wrapText="1"/>
    </xf>
    <xf numFmtId="4" fontId="0" fillId="3" borderId="2" xfId="0" applyNumberFormat="1" applyFill="1" applyBorder="1" applyAlignment="1">
      <alignment horizontal="right" vertical="center"/>
    </xf>
    <xf numFmtId="3" fontId="0" fillId="0" borderId="4" xfId="0" applyNumberFormat="1" applyBorder="1" applyAlignment="1">
      <alignment horizontal="center"/>
    </xf>
    <xf numFmtId="0" fontId="2" fillId="8" borderId="2" xfId="0" applyFont="1" applyFill="1" applyBorder="1"/>
    <xf numFmtId="0" fontId="2" fillId="0" borderId="2" xfId="0" applyFont="1" applyBorder="1" applyAlignment="1">
      <alignment horizontal="center"/>
    </xf>
    <xf numFmtId="4" fontId="2" fillId="0" borderId="2" xfId="0" applyNumberFormat="1" applyFont="1" applyBorder="1" applyAlignment="1">
      <alignment horizontal="right"/>
    </xf>
    <xf numFmtId="3" fontId="2" fillId="0" borderId="2" xfId="0" applyNumberFormat="1" applyFont="1" applyBorder="1" applyAlignment="1">
      <alignment horizontal="center"/>
    </xf>
    <xf numFmtId="0" fontId="0" fillId="0" borderId="0" xfId="0" applyAlignment="1">
      <alignment horizontal="center"/>
    </xf>
    <xf numFmtId="3" fontId="5" fillId="0" borderId="2" xfId="0" applyNumberFormat="1" applyFont="1" applyBorder="1" applyAlignment="1">
      <alignment horizontal="center" vertical="center"/>
    </xf>
    <xf numFmtId="10" fontId="0" fillId="0" borderId="0" xfId="0" applyNumberFormat="1"/>
    <xf numFmtId="0" fontId="3" fillId="4" borderId="7" xfId="0" applyFont="1" applyFill="1" applyBorder="1" applyAlignment="1">
      <alignment horizontal="center" vertical="center"/>
    </xf>
    <xf numFmtId="0" fontId="3" fillId="4" borderId="7"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5" fillId="0" borderId="0" xfId="0" applyNumberFormat="1" applyFont="1"/>
    <xf numFmtId="0" fontId="6" fillId="0" borderId="2" xfId="0" applyFont="1" applyBorder="1" applyAlignment="1">
      <alignment horizontal="center" vertical="center" wrapText="1"/>
    </xf>
    <xf numFmtId="0" fontId="15"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7" xfId="0" applyNumberFormat="1" applyFont="1" applyBorder="1" applyAlignment="1">
      <alignment horizontal="center" vertical="center" wrapText="1"/>
    </xf>
    <xf numFmtId="0" fontId="0" fillId="4" borderId="1" xfId="0" applyFill="1" applyBorder="1" applyAlignment="1">
      <alignment horizontal="center"/>
    </xf>
    <xf numFmtId="0" fontId="3" fillId="4" borderId="2" xfId="0" applyFont="1" applyFill="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center" wrapText="1"/>
    </xf>
    <xf numFmtId="17" fontId="5" fillId="0" borderId="2" xfId="0" applyNumberFormat="1" applyFont="1" applyBorder="1" applyAlignment="1">
      <alignment horizontal="left" vertical="top" wrapText="1"/>
    </xf>
    <xf numFmtId="49" fontId="5" fillId="0" borderId="2" xfId="0" applyNumberFormat="1" applyFont="1" applyBorder="1" applyAlignment="1">
      <alignment horizontal="center" vertical="top" wrapText="1"/>
    </xf>
    <xf numFmtId="0" fontId="5" fillId="0" borderId="2" xfId="0" applyFont="1" applyBorder="1" applyAlignment="1">
      <alignment horizontal="left" vertical="top" wrapText="1"/>
    </xf>
    <xf numFmtId="17" fontId="5" fillId="0" borderId="2" xfId="0" applyNumberFormat="1" applyFont="1" applyBorder="1" applyAlignment="1">
      <alignment horizontal="left" vertical="center" wrapText="1"/>
    </xf>
    <xf numFmtId="0" fontId="5" fillId="0" borderId="2" xfId="0" applyFont="1" applyBorder="1" applyAlignment="1">
      <alignment vertical="center" wrapText="1"/>
    </xf>
    <xf numFmtId="0" fontId="2"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167" fontId="0" fillId="0" borderId="0" xfId="0" applyNumberFormat="1" applyAlignment="1">
      <alignment horizontal="center" vertical="center"/>
    </xf>
    <xf numFmtId="49" fontId="0" fillId="3" borderId="2" xfId="0" applyNumberFormat="1" applyFill="1" applyBorder="1" applyAlignment="1">
      <alignment horizontal="center" vertical="center" wrapText="1"/>
    </xf>
    <xf numFmtId="168" fontId="5" fillId="0" borderId="2" xfId="3" applyFont="1" applyBorder="1" applyAlignment="1">
      <alignment horizontal="center" vertical="center" wrapText="1"/>
    </xf>
    <xf numFmtId="2" fontId="5" fillId="0" borderId="2" xfId="0" applyNumberFormat="1" applyFont="1" applyBorder="1" applyAlignment="1">
      <alignment horizontal="center" vertical="center" wrapText="1"/>
    </xf>
    <xf numFmtId="168" fontId="9" fillId="0" borderId="2" xfId="3" applyFont="1" applyBorder="1" applyAlignment="1">
      <alignment horizontal="center" vertical="center" wrapText="1"/>
    </xf>
    <xf numFmtId="2" fontId="5" fillId="0" borderId="2" xfId="0" applyNumberFormat="1" applyFont="1" applyBorder="1" applyAlignment="1">
      <alignment horizontal="center" vertical="center"/>
    </xf>
    <xf numFmtId="172" fontId="5" fillId="0" borderId="2" xfId="3" applyNumberFormat="1" applyFont="1" applyBorder="1" applyAlignment="1">
      <alignment horizontal="center" vertical="center" wrapText="1"/>
    </xf>
    <xf numFmtId="172" fontId="5" fillId="3" borderId="2" xfId="3" applyNumberFormat="1" applyFont="1" applyFill="1" applyBorder="1" applyAlignment="1">
      <alignment horizontal="center" vertical="center" wrapText="1"/>
    </xf>
    <xf numFmtId="168" fontId="5" fillId="0" borderId="20" xfId="3" applyFont="1" applyBorder="1" applyAlignment="1">
      <alignment horizontal="center" vertical="center" wrapText="1"/>
    </xf>
    <xf numFmtId="168" fontId="5" fillId="0" borderId="21" xfId="3" applyFont="1" applyBorder="1" applyAlignment="1">
      <alignment horizontal="center" vertical="center" wrapText="1"/>
    </xf>
    <xf numFmtId="0" fontId="0" fillId="0" borderId="6" xfId="0" applyBorder="1" applyAlignment="1">
      <alignment horizontal="center" vertical="center"/>
    </xf>
    <xf numFmtId="17" fontId="0" fillId="0" borderId="1" xfId="0" applyNumberForma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left" vertical="center" wrapText="1"/>
    </xf>
    <xf numFmtId="4" fontId="0" fillId="0" borderId="0" xfId="0" applyNumberFormat="1" applyAlignment="1">
      <alignment horizontal="center" vertical="center"/>
    </xf>
    <xf numFmtId="4" fontId="0" fillId="3" borderId="0" xfId="0" applyNumberFormat="1" applyFill="1" applyAlignment="1">
      <alignment horizontal="center" vertical="center"/>
    </xf>
    <xf numFmtId="2" fontId="3" fillId="4" borderId="2"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15" fillId="3" borderId="2" xfId="0" applyFont="1" applyFill="1" applyBorder="1" applyAlignment="1">
      <alignment horizontal="center" vertical="center"/>
    </xf>
    <xf numFmtId="0" fontId="15" fillId="3" borderId="2" xfId="0" applyFont="1" applyFill="1" applyBorder="1" applyAlignment="1">
      <alignment vertical="center" wrapText="1"/>
    </xf>
    <xf numFmtId="17" fontId="15" fillId="3" borderId="2" xfId="0" applyNumberFormat="1" applyFont="1" applyFill="1" applyBorder="1" applyAlignment="1">
      <alignment horizontal="left" vertical="center" wrapText="1"/>
    </xf>
    <xf numFmtId="49" fontId="15" fillId="3" borderId="2" xfId="0" applyNumberFormat="1" applyFont="1" applyFill="1" applyBorder="1" applyAlignment="1">
      <alignment horizontal="center" vertical="center" wrapText="1"/>
    </xf>
    <xf numFmtId="0" fontId="15" fillId="3" borderId="2" xfId="0" applyFont="1" applyFill="1" applyBorder="1" applyAlignment="1">
      <alignment horizontal="left" vertical="center" wrapText="1"/>
    </xf>
    <xf numFmtId="17" fontId="15" fillId="3" borderId="2" xfId="0" applyNumberFormat="1" applyFont="1" applyFill="1" applyBorder="1" applyAlignment="1">
      <alignment horizontal="center" vertical="center" wrapText="1"/>
    </xf>
    <xf numFmtId="4" fontId="15" fillId="3" borderId="2" xfId="0"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vertical="center" wrapText="1"/>
    </xf>
    <xf numFmtId="17" fontId="15" fillId="0" borderId="2" xfId="0" applyNumberFormat="1" applyFont="1" applyBorder="1" applyAlignment="1">
      <alignment horizontal="left"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left" vertical="center" wrapText="1"/>
    </xf>
    <xf numFmtId="17"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0" fontId="0" fillId="3" borderId="2" xfId="0" applyFill="1" applyBorder="1" applyAlignment="1">
      <alignment vertical="center" wrapText="1"/>
    </xf>
    <xf numFmtId="0" fontId="0" fillId="3" borderId="2" xfId="0" applyFill="1" applyBorder="1" applyAlignment="1">
      <alignment horizontal="left" vertical="center" wrapText="1"/>
    </xf>
    <xf numFmtId="4" fontId="0" fillId="3" borderId="2" xfId="0" applyNumberFormat="1" applyFill="1" applyBorder="1" applyAlignment="1">
      <alignment horizontal="center" vertical="center"/>
    </xf>
    <xf numFmtId="0" fontId="5" fillId="3" borderId="2" xfId="0" applyFont="1" applyFill="1" applyBorder="1" applyAlignment="1">
      <alignment horizontal="left" vertical="center" wrapText="1"/>
    </xf>
    <xf numFmtId="4" fontId="0" fillId="3" borderId="0" xfId="0" applyNumberFormat="1" applyFill="1"/>
    <xf numFmtId="0" fontId="0" fillId="0" borderId="22"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10" fillId="0" borderId="21" xfId="0" applyFont="1" applyBorder="1" applyAlignment="1">
      <alignment horizontal="center" vertical="center" wrapText="1"/>
    </xf>
    <xf numFmtId="17" fontId="0" fillId="0" borderId="21" xfId="0" applyNumberFormat="1" applyBorder="1" applyAlignment="1">
      <alignment horizontal="center" vertical="center" wrapText="1"/>
    </xf>
    <xf numFmtId="49" fontId="0" fillId="0" borderId="21" xfId="0" applyNumberFormat="1" applyBorder="1" applyAlignment="1">
      <alignment horizontal="center" vertical="center" wrapText="1"/>
    </xf>
    <xf numFmtId="4" fontId="0" fillId="0" borderId="21" xfId="0" applyNumberFormat="1" applyBorder="1" applyAlignment="1">
      <alignment horizontal="center" vertical="center"/>
    </xf>
    <xf numFmtId="173" fontId="0" fillId="0" borderId="0" xfId="0" applyNumberFormat="1" applyAlignment="1">
      <alignment horizontal="center" vertical="center"/>
    </xf>
    <xf numFmtId="0" fontId="22" fillId="0" borderId="21" xfId="0" applyFont="1" applyBorder="1" applyAlignment="1">
      <alignment horizontal="center" vertical="center" wrapText="1"/>
    </xf>
    <xf numFmtId="49" fontId="22" fillId="0" borderId="21" xfId="0" applyNumberFormat="1" applyFont="1" applyBorder="1" applyAlignment="1">
      <alignment horizontal="center" vertical="center" wrapText="1"/>
    </xf>
    <xf numFmtId="0" fontId="0" fillId="0" borderId="21" xfId="0" applyBorder="1" applyAlignment="1">
      <alignment horizontal="left" vertical="center" wrapText="1"/>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17" fontId="5" fillId="0" borderId="21"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 fontId="5" fillId="0" borderId="21" xfId="0" applyNumberFormat="1" applyFont="1" applyBorder="1" applyAlignment="1">
      <alignment horizontal="center" vertical="center"/>
    </xf>
    <xf numFmtId="0" fontId="35" fillId="0" borderId="6" xfId="0" applyFont="1" applyBorder="1" applyAlignment="1">
      <alignment horizontal="center" vertical="center"/>
    </xf>
    <xf numFmtId="0" fontId="35" fillId="0" borderId="2"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xf numFmtId="169" fontId="5" fillId="0" borderId="2" xfId="0" applyNumberFormat="1" applyFont="1" applyBorder="1" applyAlignment="1">
      <alignment horizontal="center" vertical="center" wrapText="1"/>
    </xf>
    <xf numFmtId="169" fontId="5" fillId="0" borderId="2" xfId="0" applyNumberFormat="1" applyFont="1" applyBorder="1" applyAlignment="1">
      <alignment wrapText="1"/>
    </xf>
    <xf numFmtId="0" fontId="6" fillId="0" borderId="0" xfId="0" applyFont="1" applyAlignment="1">
      <alignment horizontal="center" vertical="center" wrapText="1"/>
    </xf>
    <xf numFmtId="0" fontId="5" fillId="0" borderId="0" xfId="0" applyFont="1" applyAlignment="1">
      <alignment horizontal="center" vertical="center" wrapText="1"/>
    </xf>
    <xf numFmtId="169" fontId="5" fillId="0" borderId="0" xfId="0" applyNumberFormat="1" applyFont="1" applyAlignment="1">
      <alignment horizontal="center" vertical="center" wrapText="1"/>
    </xf>
    <xf numFmtId="169" fontId="5" fillId="0" borderId="0" xfId="0" applyNumberFormat="1" applyFont="1" applyAlignment="1">
      <alignment wrapText="1"/>
    </xf>
    <xf numFmtId="0" fontId="5" fillId="0" borderId="4" xfId="0" applyFont="1" applyBorder="1" applyAlignment="1">
      <alignment horizontal="center" vertical="center" wrapText="1"/>
    </xf>
    <xf numFmtId="167"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5" fillId="0" borderId="2" xfId="0" applyFont="1" applyBorder="1" applyAlignment="1">
      <alignment horizontal="left" vertical="center"/>
    </xf>
    <xf numFmtId="4" fontId="5" fillId="0" borderId="1" xfId="0" applyNumberFormat="1" applyFont="1" applyBorder="1" applyAlignment="1">
      <alignment horizontal="center" vertical="center" wrapText="1"/>
    </xf>
    <xf numFmtId="0" fontId="5" fillId="0" borderId="2" xfId="0" applyFont="1" applyBorder="1" applyAlignment="1">
      <alignment vertical="center"/>
    </xf>
    <xf numFmtId="4" fontId="5" fillId="0" borderId="2" xfId="0" applyNumberFormat="1" applyFont="1" applyBorder="1" applyAlignment="1">
      <alignment vertical="center"/>
    </xf>
    <xf numFmtId="0" fontId="2" fillId="0" borderId="0" xfId="0" applyFont="1" applyAlignment="1">
      <alignment horizontal="left"/>
    </xf>
    <xf numFmtId="0" fontId="36" fillId="0" borderId="0" xfId="0" applyFont="1"/>
    <xf numFmtId="4" fontId="36" fillId="0" borderId="0" xfId="0" applyNumberFormat="1" applyFont="1"/>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2" xfId="0" applyFont="1" applyFill="1" applyBorder="1" applyAlignment="1">
      <alignment horizontal="left" vertical="top" wrapText="1"/>
    </xf>
    <xf numFmtId="0" fontId="5" fillId="0" borderId="0" xfId="0" applyFont="1" applyAlignment="1">
      <alignment vertical="center"/>
    </xf>
    <xf numFmtId="0" fontId="22" fillId="0" borderId="1" xfId="0" applyFont="1" applyBorder="1" applyAlignment="1">
      <alignment horizontal="center" vertical="center" wrapText="1"/>
    </xf>
    <xf numFmtId="4" fontId="21" fillId="0" borderId="1" xfId="0" applyNumberFormat="1" applyFont="1" applyBorder="1" applyAlignment="1">
      <alignment horizontal="center" vertical="center"/>
    </xf>
    <xf numFmtId="0" fontId="5" fillId="0" borderId="2" xfId="0" applyFont="1" applyBorder="1" applyAlignment="1">
      <alignment horizontal="centerContinuous" vertical="center" wrapText="1"/>
    </xf>
    <xf numFmtId="0" fontId="5" fillId="0" borderId="1" xfId="0" applyFont="1" applyBorder="1"/>
    <xf numFmtId="0" fontId="5" fillId="0" borderId="5" xfId="0" applyFont="1" applyBorder="1"/>
    <xf numFmtId="0" fontId="37" fillId="0" borderId="0" xfId="0" applyFont="1"/>
    <xf numFmtId="0" fontId="38" fillId="0" borderId="0" xfId="0" applyFont="1"/>
    <xf numFmtId="4" fontId="37" fillId="0" borderId="0" xfId="0" applyNumberFormat="1" applyFont="1"/>
    <xf numFmtId="4" fontId="37" fillId="0" borderId="0" xfId="0" applyNumberFormat="1" applyFont="1" applyAlignment="1">
      <alignment horizontal="center"/>
    </xf>
    <xf numFmtId="0" fontId="39" fillId="0" borderId="0" xfId="0" applyFont="1"/>
    <xf numFmtId="0" fontId="41" fillId="0" borderId="0" xfId="0" applyFont="1" applyAlignment="1">
      <alignment horizontal="center" vertical="center"/>
    </xf>
    <xf numFmtId="0" fontId="41" fillId="0" borderId="0" xfId="0" applyFont="1"/>
    <xf numFmtId="0" fontId="40"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1" fontId="40" fillId="2" borderId="2" xfId="0" applyNumberFormat="1" applyFont="1" applyFill="1" applyBorder="1" applyAlignment="1">
      <alignment horizontal="center" vertical="center" wrapText="1"/>
    </xf>
    <xf numFmtId="0" fontId="42" fillId="2" borderId="2" xfId="0" applyFont="1" applyFill="1" applyBorder="1" applyAlignment="1">
      <alignment horizontal="center" vertical="center"/>
    </xf>
    <xf numFmtId="0" fontId="42"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4" fontId="42" fillId="2" borderId="2" xfId="0" applyNumberFormat="1" applyFont="1" applyFill="1" applyBorder="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center"/>
    </xf>
    <xf numFmtId="0" fontId="5" fillId="0" borderId="2" xfId="2" applyFont="1" applyBorder="1" applyAlignment="1">
      <alignment horizontal="center" vertical="center" wrapText="1"/>
    </xf>
    <xf numFmtId="0" fontId="5" fillId="0" borderId="2" xfId="2" applyFont="1" applyBorder="1" applyAlignment="1">
      <alignment horizontal="left" vertical="center" wrapText="1"/>
    </xf>
    <xf numFmtId="0" fontId="5" fillId="0" borderId="2" xfId="2" applyFont="1" applyBorder="1" applyAlignment="1">
      <alignment vertical="center" wrapText="1"/>
    </xf>
    <xf numFmtId="4" fontId="5" fillId="0" borderId="2" xfId="2" applyNumberFormat="1" applyFont="1" applyBorder="1" applyAlignment="1">
      <alignment vertical="center" wrapText="1"/>
    </xf>
    <xf numFmtId="0" fontId="5" fillId="0" borderId="0" xfId="0" applyFont="1" applyAlignment="1">
      <alignment wrapText="1"/>
    </xf>
    <xf numFmtId="4" fontId="5" fillId="0" borderId="2" xfId="2" applyNumberFormat="1" applyFont="1" applyBorder="1" applyAlignment="1">
      <alignment horizontal="center" vertical="center" wrapText="1"/>
    </xf>
    <xf numFmtId="0" fontId="0" fillId="0" borderId="2" xfId="2" applyFont="1" applyBorder="1" applyAlignment="1">
      <alignment horizontal="center" vertical="center" wrapText="1"/>
    </xf>
    <xf numFmtId="0" fontId="0" fillId="0" borderId="2" xfId="2" applyFont="1" applyBorder="1" applyAlignment="1">
      <alignment vertical="center" wrapText="1"/>
    </xf>
    <xf numFmtId="4" fontId="0" fillId="0" borderId="2" xfId="2" applyNumberFormat="1" applyFont="1" applyBorder="1" applyAlignment="1">
      <alignment horizontal="center" vertical="center" wrapText="1"/>
    </xf>
    <xf numFmtId="0" fontId="5" fillId="0" borderId="2" xfId="2" applyFont="1" applyBorder="1" applyAlignment="1">
      <alignment horizontal="center" vertical="center"/>
    </xf>
    <xf numFmtId="0" fontId="5" fillId="3" borderId="2" xfId="2" applyFont="1" applyFill="1" applyBorder="1" applyAlignment="1">
      <alignment vertical="center" wrapText="1"/>
    </xf>
    <xf numFmtId="0" fontId="5" fillId="0" borderId="2" xfId="2" quotePrefix="1" applyFont="1" applyBorder="1" applyAlignment="1">
      <alignment horizontal="center" vertical="center" wrapText="1"/>
    </xf>
    <xf numFmtId="4" fontId="0" fillId="0" borderId="2" xfId="2" applyNumberFormat="1" applyFont="1" applyBorder="1" applyAlignment="1">
      <alignment horizontal="right" vertical="center" wrapText="1"/>
    </xf>
    <xf numFmtId="0" fontId="43" fillId="0" borderId="2" xfId="2" applyFont="1" applyBorder="1" applyAlignment="1">
      <alignment horizontal="center" vertical="center" wrapText="1"/>
    </xf>
    <xf numFmtId="0" fontId="43" fillId="0" borderId="2" xfId="2" applyFont="1" applyBorder="1" applyAlignment="1">
      <alignment vertical="center" wrapText="1"/>
    </xf>
    <xf numFmtId="0" fontId="43" fillId="0" borderId="2" xfId="2" quotePrefix="1" applyFont="1" applyBorder="1" applyAlignment="1">
      <alignment horizontal="center" vertical="center" wrapText="1"/>
    </xf>
    <xf numFmtId="4" fontId="43" fillId="0" borderId="2" xfId="2" applyNumberFormat="1" applyFont="1" applyBorder="1" applyAlignment="1">
      <alignment vertical="center" wrapText="1"/>
    </xf>
    <xf numFmtId="0" fontId="43" fillId="0" borderId="2" xfId="0" applyFont="1" applyBorder="1" applyAlignment="1">
      <alignment horizontal="center" vertical="center" wrapText="1"/>
    </xf>
    <xf numFmtId="0" fontId="43" fillId="0" borderId="2" xfId="0" applyFont="1" applyBorder="1" applyAlignment="1">
      <alignment vertical="center" wrapText="1"/>
    </xf>
    <xf numFmtId="0" fontId="43" fillId="3" borderId="2" xfId="0" applyFont="1" applyFill="1" applyBorder="1" applyAlignment="1">
      <alignment horizontal="center" vertical="center" wrapText="1"/>
    </xf>
    <xf numFmtId="0" fontId="44" fillId="0" borderId="2" xfId="0" applyFont="1" applyBorder="1" applyAlignment="1">
      <alignment horizontal="justify" vertical="center"/>
    </xf>
    <xf numFmtId="0" fontId="43" fillId="0" borderId="2" xfId="0" applyFont="1" applyBorder="1" applyAlignment="1">
      <alignment horizontal="justify" vertical="center" wrapText="1"/>
    </xf>
    <xf numFmtId="0" fontId="5" fillId="0" borderId="0" xfId="0" applyFont="1" applyAlignment="1">
      <alignment horizontal="center"/>
    </xf>
    <xf numFmtId="16" fontId="43" fillId="0" borderId="2" xfId="2" quotePrefix="1" applyNumberFormat="1" applyFont="1" applyBorder="1" applyAlignment="1">
      <alignment horizontal="center" vertical="center" wrapText="1"/>
    </xf>
    <xf numFmtId="49" fontId="0" fillId="0" borderId="2" xfId="0" applyNumberFormat="1" applyBorder="1" applyAlignment="1">
      <alignment vertical="center" wrapText="1"/>
    </xf>
    <xf numFmtId="0" fontId="5" fillId="0" borderId="2" xfId="0" applyFont="1" applyBorder="1" applyAlignment="1">
      <alignment wrapText="1"/>
    </xf>
    <xf numFmtId="49" fontId="5" fillId="0" borderId="2" xfId="0" applyNumberFormat="1" applyFont="1" applyBorder="1" applyAlignment="1">
      <alignment vertical="center" wrapText="1"/>
    </xf>
    <xf numFmtId="49" fontId="5" fillId="0" borderId="2" xfId="2" applyNumberFormat="1" applyFont="1" applyBorder="1" applyAlignment="1">
      <alignment horizontal="center" vertical="top" wrapText="1"/>
    </xf>
    <xf numFmtId="49" fontId="5" fillId="0" borderId="2" xfId="2" applyNumberFormat="1" applyFont="1" applyBorder="1" applyAlignment="1">
      <alignment vertical="center" wrapText="1"/>
    </xf>
    <xf numFmtId="49" fontId="5" fillId="0" borderId="2" xfId="0" applyNumberFormat="1" applyFont="1" applyBorder="1" applyAlignment="1">
      <alignment horizontal="justify" vertical="center" wrapText="1"/>
    </xf>
    <xf numFmtId="0" fontId="5" fillId="3" borderId="2" xfId="2" applyFont="1" applyFill="1" applyBorder="1" applyAlignment="1">
      <alignment horizontal="center" vertical="center" wrapText="1"/>
    </xf>
    <xf numFmtId="0" fontId="5" fillId="0" borderId="2" xfId="0" applyFont="1" applyBorder="1" applyAlignment="1">
      <alignment horizontal="justify" vertical="center" wrapText="1"/>
    </xf>
    <xf numFmtId="0" fontId="45" fillId="0" borderId="2" xfId="2" applyFont="1" applyBorder="1" applyAlignment="1">
      <alignment horizontal="center" vertical="center" wrapText="1"/>
    </xf>
    <xf numFmtId="0" fontId="45" fillId="0" borderId="2" xfId="2" applyFont="1" applyBorder="1" applyAlignment="1">
      <alignment vertical="center" wrapText="1"/>
    </xf>
    <xf numFmtId="4" fontId="45" fillId="0" borderId="2" xfId="2" applyNumberFormat="1" applyFont="1" applyBorder="1" applyAlignment="1">
      <alignment vertical="center" wrapText="1"/>
    </xf>
    <xf numFmtId="4" fontId="45" fillId="0" borderId="2" xfId="2" applyNumberFormat="1" applyFont="1" applyBorder="1" applyAlignment="1">
      <alignment horizontal="right" vertical="center" wrapText="1"/>
    </xf>
    <xf numFmtId="0" fontId="45" fillId="0" borderId="2" xfId="0" applyFont="1" applyBorder="1" applyAlignment="1">
      <alignment horizontal="center" vertical="center" wrapText="1"/>
    </xf>
    <xf numFmtId="4" fontId="43" fillId="0" borderId="2" xfId="2" applyNumberFormat="1" applyFont="1" applyBorder="1" applyAlignment="1">
      <alignment horizontal="right" vertical="center" wrapText="1"/>
    </xf>
    <xf numFmtId="0" fontId="43" fillId="0" borderId="2" xfId="0" applyFont="1" applyBorder="1" applyAlignment="1">
      <alignment horizontal="left" vertical="center" wrapText="1"/>
    </xf>
    <xf numFmtId="4" fontId="43" fillId="0" borderId="2" xfId="0" applyNumberFormat="1" applyFont="1" applyBorder="1" applyAlignment="1">
      <alignment horizontal="center" vertical="center" wrapText="1"/>
    </xf>
    <xf numFmtId="0" fontId="43" fillId="0" borderId="2" xfId="0" applyFont="1" applyBorder="1" applyAlignment="1">
      <alignment horizontal="center" vertical="center"/>
    </xf>
    <xf numFmtId="4" fontId="43" fillId="0" borderId="2" xfId="0" applyNumberFormat="1" applyFont="1" applyBorder="1" applyAlignment="1">
      <alignment horizontal="right" vertical="center"/>
    </xf>
    <xf numFmtId="0" fontId="37" fillId="4" borderId="1" xfId="0" applyFont="1" applyFill="1" applyBorder="1" applyAlignment="1">
      <alignment horizontal="center"/>
    </xf>
    <xf numFmtId="0" fontId="37" fillId="0" borderId="2" xfId="0" applyFont="1" applyBorder="1" applyAlignment="1">
      <alignment horizontal="center"/>
    </xf>
    <xf numFmtId="4" fontId="37" fillId="0" borderId="2" xfId="0" applyNumberFormat="1" applyFont="1" applyBorder="1"/>
    <xf numFmtId="4" fontId="0" fillId="0" borderId="0" xfId="0" applyNumberFormat="1" applyAlignment="1">
      <alignment horizontal="center"/>
    </xf>
    <xf numFmtId="4" fontId="5" fillId="0" borderId="0" xfId="0" applyNumberFormat="1" applyFont="1" applyAlignment="1">
      <alignment horizontal="center" vertical="center"/>
    </xf>
    <xf numFmtId="1" fontId="0" fillId="0" borderId="2" xfId="0" applyNumberFormat="1" applyBorder="1" applyAlignment="1">
      <alignment horizontal="center" vertical="center" wrapText="1"/>
    </xf>
    <xf numFmtId="0" fontId="13" fillId="0" borderId="2" xfId="0" applyFont="1" applyBorder="1"/>
    <xf numFmtId="0" fontId="13" fillId="0" borderId="2" xfId="0" applyFont="1" applyBorder="1" applyAlignment="1">
      <alignment horizontal="center" vertical="center" wrapText="1"/>
    </xf>
    <xf numFmtId="4" fontId="0" fillId="0" borderId="0" xfId="0" applyNumberFormat="1" applyAlignment="1">
      <alignment vertical="center" wrapText="1"/>
    </xf>
    <xf numFmtId="0" fontId="0" fillId="0" borderId="0" xfId="0" applyAlignment="1">
      <alignment vertical="center" wrapText="1"/>
    </xf>
    <xf numFmtId="4" fontId="5" fillId="3" borderId="0" xfId="0" applyNumberFormat="1" applyFont="1" applyFill="1" applyAlignment="1">
      <alignment horizontal="center" vertical="center"/>
    </xf>
    <xf numFmtId="4" fontId="13" fillId="3" borderId="0" xfId="0" applyNumberFormat="1" applyFont="1" applyFill="1"/>
    <xf numFmtId="0" fontId="13" fillId="3" borderId="0" xfId="0" applyFont="1" applyFill="1"/>
    <xf numFmtId="0" fontId="0" fillId="3" borderId="2" xfId="0" applyFill="1" applyBorder="1"/>
    <xf numFmtId="4" fontId="5" fillId="3" borderId="0" xfId="0" applyNumberFormat="1" applyFont="1" applyFill="1"/>
    <xf numFmtId="0" fontId="5" fillId="3" borderId="6" xfId="0" applyFont="1" applyFill="1" applyBorder="1" applyAlignment="1">
      <alignment horizontal="center" vertical="center"/>
    </xf>
    <xf numFmtId="4" fontId="13" fillId="3" borderId="0" xfId="0" applyNumberFormat="1" applyFont="1" applyFill="1" applyAlignment="1">
      <alignment vertical="center" wrapText="1"/>
    </xf>
    <xf numFmtId="0" fontId="13" fillId="3" borderId="0" xfId="0" applyFont="1" applyFill="1" applyAlignment="1">
      <alignment vertical="center" wrapText="1"/>
    </xf>
    <xf numFmtId="167" fontId="35" fillId="0" borderId="0" xfId="0" applyNumberFormat="1" applyFont="1" applyAlignment="1">
      <alignment horizontal="center" vertical="center"/>
    </xf>
    <xf numFmtId="167" fontId="46" fillId="0" borderId="0" xfId="0" applyNumberFormat="1" applyFont="1" applyAlignment="1">
      <alignment horizontal="center" vertical="center"/>
    </xf>
    <xf numFmtId="49"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8" fillId="0" borderId="2" xfId="0" applyFont="1" applyBorder="1" applyAlignment="1">
      <alignment horizontal="center" vertical="center" wrapText="1"/>
    </xf>
    <xf numFmtId="4" fontId="0" fillId="3" borderId="2" xfId="0" applyNumberFormat="1" applyFill="1" applyBorder="1" applyAlignment="1">
      <alignment horizontal="center" vertical="center" wrapText="1"/>
    </xf>
    <xf numFmtId="0" fontId="47" fillId="0" borderId="2" xfId="0" applyFont="1" applyBorder="1" applyAlignment="1">
      <alignment horizontal="center" vertical="center" wrapText="1"/>
    </xf>
    <xf numFmtId="4" fontId="0" fillId="0" borderId="2" xfId="0" applyNumberForma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4" fontId="49" fillId="0" borderId="0" xfId="0" applyNumberFormat="1" applyFont="1"/>
    <xf numFmtId="0" fontId="49" fillId="0" borderId="0" xfId="0" applyFont="1"/>
    <xf numFmtId="0" fontId="0" fillId="0" borderId="2" xfId="0" applyBorder="1" applyAlignment="1">
      <alignment horizontal="center" vertical="top" wrapText="1"/>
    </xf>
    <xf numFmtId="2" fontId="0" fillId="0" borderId="2" xfId="1" applyNumberFormat="1" applyFont="1" applyFill="1" applyBorder="1" applyAlignment="1">
      <alignment horizontal="center" vertical="center" wrapText="1"/>
    </xf>
    <xf numFmtId="0" fontId="5" fillId="0" borderId="6" xfId="0" applyFont="1" applyBorder="1" applyAlignment="1">
      <alignment horizontal="center" vertical="center" wrapText="1"/>
    </xf>
    <xf numFmtId="17" fontId="5" fillId="0" borderId="13" xfId="0" applyNumberFormat="1" applyFont="1" applyBorder="1" applyAlignment="1">
      <alignment horizontal="center" vertical="center" wrapText="1"/>
    </xf>
    <xf numFmtId="171" fontId="5" fillId="0" borderId="2" xfId="0" applyNumberFormat="1" applyFont="1" applyBorder="1" applyAlignment="1">
      <alignment horizontal="center" vertical="center" wrapText="1"/>
    </xf>
    <xf numFmtId="0" fontId="5" fillId="0" borderId="4" xfId="0" applyFont="1" applyBorder="1" applyAlignment="1">
      <alignment horizontal="left" vertical="center" wrapText="1"/>
    </xf>
    <xf numFmtId="4" fontId="5" fillId="0" borderId="2" xfId="0" applyNumberFormat="1" applyFont="1" applyBorder="1" applyAlignment="1">
      <alignment horizontal="left" vertical="center" wrapText="1"/>
    </xf>
    <xf numFmtId="0" fontId="0" fillId="0" borderId="12" xfId="0" applyBorder="1" applyAlignment="1">
      <alignment horizontal="left" vertical="center" wrapText="1"/>
    </xf>
    <xf numFmtId="3" fontId="5" fillId="0" borderId="2" xfId="0" applyNumberFormat="1" applyFont="1" applyBorder="1" applyAlignment="1">
      <alignment horizontal="center" vertical="center" wrapText="1"/>
    </xf>
    <xf numFmtId="0" fontId="5" fillId="0" borderId="12" xfId="0" applyFont="1" applyBorder="1" applyAlignment="1">
      <alignment horizontal="left" vertical="center" wrapText="1"/>
    </xf>
    <xf numFmtId="49" fontId="5" fillId="0" borderId="2" xfId="1" applyNumberFormat="1" applyFont="1" applyFill="1" applyBorder="1" applyAlignment="1">
      <alignment horizontal="center" vertical="center" wrapText="1"/>
    </xf>
    <xf numFmtId="0" fontId="5" fillId="0" borderId="2" xfId="0" applyFont="1" applyBorder="1" applyAlignment="1">
      <alignment horizontal="center" vertical="top" wrapText="1"/>
    </xf>
    <xf numFmtId="4" fontId="13" fillId="0" borderId="2"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vertical="center" wrapText="1"/>
    </xf>
    <xf numFmtId="4" fontId="5" fillId="0" borderId="3" xfId="0" applyNumberFormat="1" applyFont="1" applyBorder="1" applyAlignment="1">
      <alignment horizontal="center" vertical="center" wrapText="1"/>
    </xf>
    <xf numFmtId="0" fontId="5" fillId="0" borderId="5" xfId="0" applyFont="1" applyBorder="1" applyAlignment="1">
      <alignment vertical="center" wrapText="1"/>
    </xf>
    <xf numFmtId="0" fontId="15" fillId="0" borderId="0" xfId="0" applyFont="1" applyAlignment="1">
      <alignment horizontal="left" wrapText="1"/>
    </xf>
    <xf numFmtId="0" fontId="5" fillId="0" borderId="5" xfId="0" applyFont="1" applyBorder="1" applyAlignment="1">
      <alignment horizontal="justify" vertical="center" wrapText="1"/>
    </xf>
    <xf numFmtId="49" fontId="5"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center" vertical="center" wrapText="1"/>
    </xf>
    <xf numFmtId="0" fontId="5" fillId="0" borderId="5" xfId="0" applyFont="1" applyBorder="1" applyAlignment="1">
      <alignment horizont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ill="1" applyAlignment="1">
      <alignment horizontal="center"/>
    </xf>
    <xf numFmtId="3" fontId="0" fillId="3" borderId="0" xfId="0" applyNumberFormat="1" applyFill="1" applyAlignment="1">
      <alignment horizontal="center"/>
    </xf>
    <xf numFmtId="0" fontId="3" fillId="0" borderId="1" xfId="0" applyFont="1" applyBorder="1" applyAlignment="1">
      <alignment horizontal="center" vertical="center"/>
    </xf>
    <xf numFmtId="0" fontId="0" fillId="0" borderId="0" xfId="0" applyAlignment="1">
      <alignment horizontal="left"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174" fontId="5" fillId="0" borderId="2" xfId="0" applyNumberFormat="1" applyFont="1" applyBorder="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46" fillId="0" borderId="0" xfId="0" applyFont="1"/>
    <xf numFmtId="17" fontId="5" fillId="0" borderId="2" xfId="29" applyNumberFormat="1" applyFont="1" applyBorder="1" applyAlignment="1">
      <alignment horizontal="center" vertical="center" wrapText="1"/>
    </xf>
    <xf numFmtId="49" fontId="5" fillId="0" borderId="2" xfId="29" applyNumberFormat="1" applyFont="1" applyBorder="1" applyAlignment="1">
      <alignment horizontal="center" vertical="center" wrapText="1"/>
    </xf>
    <xf numFmtId="167" fontId="5" fillId="0" borderId="0" xfId="29" applyNumberFormat="1" applyFont="1" applyAlignment="1">
      <alignment horizontal="center" vertical="center"/>
    </xf>
    <xf numFmtId="0" fontId="5" fillId="0" borderId="0" xfId="29" applyFont="1"/>
    <xf numFmtId="0" fontId="5" fillId="0" borderId="2" xfId="29" applyFont="1" applyBorder="1" applyAlignment="1">
      <alignment horizontal="center" vertical="center" wrapText="1"/>
    </xf>
    <xf numFmtId="0" fontId="5" fillId="0" borderId="2" xfId="29" applyFont="1" applyBorder="1" applyAlignment="1">
      <alignment horizontal="center" vertical="center"/>
    </xf>
    <xf numFmtId="0" fontId="6" fillId="0" borderId="2" xfId="29" applyFont="1" applyBorder="1" applyAlignment="1">
      <alignment horizontal="center" vertical="center" wrapText="1"/>
    </xf>
    <xf numFmtId="4" fontId="5" fillId="0" borderId="2" xfId="29" applyNumberFormat="1" applyFont="1" applyBorder="1" applyAlignment="1">
      <alignment horizontal="center" vertical="center"/>
    </xf>
    <xf numFmtId="0" fontId="1" fillId="0" borderId="0" xfId="29"/>
    <xf numFmtId="0" fontId="1" fillId="0" borderId="2" xfId="29" applyBorder="1" applyAlignment="1">
      <alignment horizontal="center" vertical="center"/>
    </xf>
    <xf numFmtId="0" fontId="1" fillId="0" borderId="2" xfId="29" applyBorder="1" applyAlignment="1">
      <alignment horizontal="center" vertical="center" wrapText="1"/>
    </xf>
    <xf numFmtId="49" fontId="1" fillId="0" borderId="2" xfId="29" applyNumberFormat="1" applyBorder="1" applyAlignment="1">
      <alignment horizontal="center" vertical="center" wrapText="1"/>
    </xf>
    <xf numFmtId="17" fontId="2" fillId="0" borderId="2" xfId="29" applyNumberFormat="1" applyFont="1" applyBorder="1" applyAlignment="1">
      <alignment horizontal="center" vertical="center" wrapText="1"/>
    </xf>
    <xf numFmtId="17" fontId="1" fillId="0" borderId="2" xfId="29" applyNumberFormat="1" applyBorder="1" applyAlignment="1">
      <alignment horizontal="center" vertical="center" wrapText="1"/>
    </xf>
    <xf numFmtId="4" fontId="1" fillId="0" borderId="2" xfId="29" applyNumberFormat="1" applyBorder="1" applyAlignment="1">
      <alignment horizontal="center" vertical="center"/>
    </xf>
    <xf numFmtId="167" fontId="1" fillId="0" borderId="0" xfId="29" applyNumberFormat="1" applyAlignment="1">
      <alignment horizontal="center" vertical="center"/>
    </xf>
    <xf numFmtId="0" fontId="5" fillId="0" borderId="2" xfId="29" applyFont="1" applyBorder="1"/>
    <xf numFmtId="0" fontId="5" fillId="0" borderId="0" xfId="29" applyFont="1" applyAlignment="1">
      <alignment horizontal="center" vertical="center"/>
    </xf>
    <xf numFmtId="0" fontId="4" fillId="0" borderId="0" xfId="29" applyFont="1"/>
    <xf numFmtId="0" fontId="46" fillId="0" borderId="0" xfId="29" applyFont="1"/>
    <xf numFmtId="167" fontId="0" fillId="4" borderId="2" xfId="0" applyNumberFormat="1" applyFill="1" applyBorder="1" applyAlignment="1">
      <alignment horizontal="center"/>
    </xf>
    <xf numFmtId="0" fontId="0" fillId="4" borderId="2" xfId="0" applyFill="1" applyBorder="1" applyAlignment="1">
      <alignment horizontal="center"/>
    </xf>
    <xf numFmtId="167" fontId="0" fillId="4" borderId="10" xfId="0" applyNumberFormat="1" applyFill="1" applyBorder="1" applyAlignment="1">
      <alignment horizontal="center"/>
    </xf>
    <xf numFmtId="17" fontId="0" fillId="0" borderId="5" xfId="0" applyNumberFormat="1" applyBorder="1" applyAlignment="1">
      <alignment horizontal="right" vertical="center" wrapText="1"/>
    </xf>
    <xf numFmtId="17" fontId="0" fillId="0" borderId="2" xfId="0" applyNumberFormat="1" applyBorder="1" applyAlignment="1">
      <alignment horizontal="right" vertical="center" wrapText="1"/>
    </xf>
    <xf numFmtId="2" fontId="0" fillId="0" borderId="2" xfId="0" applyNumberFormat="1" applyBorder="1" applyAlignment="1">
      <alignment horizontal="center" wrapText="1"/>
    </xf>
    <xf numFmtId="17" fontId="5" fillId="0" borderId="2" xfId="0" applyNumberFormat="1" applyFont="1" applyBorder="1" applyAlignment="1">
      <alignment horizontal="right" vertical="center" wrapText="1"/>
    </xf>
    <xf numFmtId="0" fontId="14" fillId="0" borderId="0" xfId="0" applyFont="1"/>
    <xf numFmtId="4" fontId="14" fillId="0" borderId="0" xfId="0" applyNumberFormat="1" applyFont="1"/>
    <xf numFmtId="0" fontId="52" fillId="0" borderId="0" xfId="0" applyFont="1"/>
    <xf numFmtId="0" fontId="53" fillId="4" borderId="5" xfId="0" applyFont="1" applyFill="1" applyBorder="1" applyAlignment="1">
      <alignment horizontal="center" vertical="center" wrapText="1"/>
    </xf>
    <xf numFmtId="0" fontId="53" fillId="4" borderId="2" xfId="0" applyFont="1" applyFill="1" applyBorder="1" applyAlignment="1">
      <alignment horizontal="center" vertical="center" wrapText="1"/>
    </xf>
    <xf numFmtId="1" fontId="53" fillId="4" borderId="2" xfId="0" applyNumberFormat="1" applyFont="1" applyFill="1" applyBorder="1" applyAlignment="1">
      <alignment horizontal="center" vertical="center" wrapText="1"/>
    </xf>
    <xf numFmtId="0" fontId="53" fillId="4" borderId="5" xfId="0" applyFont="1" applyFill="1" applyBorder="1" applyAlignment="1">
      <alignment horizontal="center" vertical="center"/>
    </xf>
    <xf numFmtId="4" fontId="53" fillId="4" borderId="2"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4" fontId="5" fillId="0" borderId="2" xfId="5" applyNumberFormat="1" applyFont="1" applyFill="1" applyBorder="1" applyAlignment="1">
      <alignment horizontal="center" vertical="center" wrapText="1"/>
    </xf>
    <xf numFmtId="17" fontId="5" fillId="0" borderId="5" xfId="0" quotePrefix="1" applyNumberFormat="1" applyFont="1" applyBorder="1" applyAlignment="1">
      <alignment horizontal="center" vertical="center" wrapText="1"/>
    </xf>
    <xf numFmtId="4" fontId="5" fillId="0" borderId="5" xfId="0" quotePrefix="1" applyNumberFormat="1" applyFont="1" applyBorder="1" applyAlignment="1">
      <alignment horizontal="center" vertical="center"/>
    </xf>
    <xf numFmtId="0" fontId="18" fillId="0" borderId="0" xfId="0" applyFont="1"/>
    <xf numFmtId="0" fontId="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 fontId="5" fillId="0" borderId="2" xfId="0" applyNumberFormat="1" applyFont="1" applyBorder="1" applyAlignment="1" applyProtection="1">
      <alignment horizontal="center" vertical="center" wrapText="1"/>
      <protection locked="0"/>
    </xf>
    <xf numFmtId="0" fontId="5" fillId="0" borderId="5" xfId="0" applyFont="1" applyBorder="1" applyAlignment="1">
      <alignment wrapText="1"/>
    </xf>
    <xf numFmtId="0" fontId="5" fillId="3" borderId="2"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3" fontId="0" fillId="0" borderId="0" xfId="0" applyNumberFormat="1"/>
    <xf numFmtId="0" fontId="5"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5" fillId="3" borderId="5" xfId="0" applyFont="1" applyFill="1" applyBorder="1" applyAlignment="1">
      <alignment horizontal="center" vertical="center"/>
    </xf>
    <xf numFmtId="4" fontId="0" fillId="0" borderId="7"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2" xfId="0" applyBorder="1" applyAlignment="1">
      <alignment horizontal="center"/>
    </xf>
    <xf numFmtId="0" fontId="0" fillId="4" borderId="2" xfId="0" applyFill="1" applyBorder="1" applyAlignment="1">
      <alignment horizontal="center"/>
    </xf>
    <xf numFmtId="4" fontId="0"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left" vertical="top" wrapText="1"/>
    </xf>
    <xf numFmtId="17" fontId="0" fillId="0" borderId="7"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17" fontId="5" fillId="0" borderId="2"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left"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wrapText="1"/>
    </xf>
    <xf numFmtId="0" fontId="0" fillId="0" borderId="2" xfId="0" applyFont="1" applyFill="1" applyBorder="1"/>
    <xf numFmtId="0" fontId="14"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4" fontId="2" fillId="0" borderId="2"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3" fontId="14" fillId="0" borderId="5" xfId="0" applyNumberFormat="1" applyFont="1" applyFill="1" applyBorder="1" applyAlignment="1">
      <alignment horizontal="center" vertical="center" wrapText="1"/>
    </xf>
    <xf numFmtId="2" fontId="52" fillId="0" borderId="5" xfId="0" applyNumberFormat="1" applyFont="1" applyFill="1" applyBorder="1" applyAlignment="1">
      <alignment horizontal="center" vertical="center" wrapText="1"/>
    </xf>
    <xf numFmtId="0" fontId="0" fillId="0" borderId="0" xfId="0" applyFont="1" applyFill="1" applyAlignment="1">
      <alignment horizontal="center"/>
    </xf>
    <xf numFmtId="170" fontId="0" fillId="0" borderId="2" xfId="33"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15" xfId="0" applyFont="1" applyFill="1" applyBorder="1"/>
    <xf numFmtId="0" fontId="0" fillId="0" borderId="16" xfId="0" applyFont="1" applyFill="1" applyBorder="1"/>
    <xf numFmtId="49" fontId="0" fillId="0" borderId="2" xfId="0" applyNumberFormat="1" applyFont="1" applyFill="1" applyBorder="1" applyAlignment="1">
      <alignment horizontal="center" vertical="center"/>
    </xf>
    <xf numFmtId="0" fontId="0" fillId="0" borderId="17" xfId="0" applyFont="1" applyFill="1" applyBorder="1"/>
    <xf numFmtId="0" fontId="0" fillId="0" borderId="15" xfId="0" applyFont="1" applyFill="1" applyBorder="1" applyAlignment="1">
      <alignment wrapText="1"/>
    </xf>
    <xf numFmtId="0" fontId="0" fillId="0" borderId="16" xfId="0" applyFont="1" applyFill="1" applyBorder="1" applyAlignment="1">
      <alignment wrapText="1"/>
    </xf>
    <xf numFmtId="0" fontId="0" fillId="0" borderId="17" xfId="0" applyFont="1" applyFill="1" applyBorder="1" applyAlignment="1">
      <alignment wrapText="1"/>
    </xf>
    <xf numFmtId="0" fontId="0" fillId="0" borderId="18" xfId="0" applyFont="1" applyFill="1" applyBorder="1" applyAlignment="1">
      <alignment wrapText="1"/>
    </xf>
    <xf numFmtId="0" fontId="0" fillId="0" borderId="18" xfId="0" applyFont="1" applyFill="1" applyBorder="1"/>
    <xf numFmtId="0" fontId="0" fillId="0" borderId="13"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xf>
    <xf numFmtId="167" fontId="0" fillId="0" borderId="2"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7" fontId="0"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 fontId="0" fillId="0" borderId="4" xfId="0" applyNumberFormat="1" applyFont="1" applyFill="1" applyBorder="1" applyAlignment="1">
      <alignment horizontal="center" vertical="center"/>
    </xf>
    <xf numFmtId="0" fontId="22" fillId="0" borderId="2" xfId="0" applyFont="1" applyFill="1" applyBorder="1" applyAlignment="1">
      <alignment horizontal="center" vertical="center" wrapText="1"/>
    </xf>
    <xf numFmtId="0" fontId="54" fillId="0" borderId="0" xfId="0" applyFont="1" applyFill="1" applyBorder="1"/>
    <xf numFmtId="0" fontId="54" fillId="0" borderId="0" xfId="0" applyFont="1" applyFill="1"/>
    <xf numFmtId="0" fontId="22" fillId="0" borderId="7" xfId="0" applyFont="1" applyFill="1" applyBorder="1" applyAlignment="1">
      <alignment horizontal="center" vertical="center" wrapText="1"/>
    </xf>
    <xf numFmtId="3" fontId="0" fillId="0" borderId="1" xfId="0" applyNumberFormat="1" applyFont="1" applyFill="1" applyBorder="1" applyAlignment="1">
      <alignment horizontal="center" vertical="center"/>
    </xf>
    <xf numFmtId="0" fontId="1" fillId="0" borderId="2" xfId="2" applyFont="1" applyFill="1" applyBorder="1" applyAlignment="1">
      <alignment horizontal="center" vertical="center" wrapText="1"/>
    </xf>
    <xf numFmtId="0" fontId="1" fillId="0" borderId="2" xfId="2" applyFont="1" applyFill="1" applyBorder="1" applyAlignment="1">
      <alignment vertical="center" wrapText="1"/>
    </xf>
    <xf numFmtId="4" fontId="1" fillId="0" borderId="2" xfId="2"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xf numFmtId="4" fontId="1" fillId="0" borderId="2" xfId="0" applyNumberFormat="1" applyFont="1" applyFill="1" applyBorder="1" applyAlignment="1">
      <alignment horizontal="center" vertical="center"/>
    </xf>
    <xf numFmtId="4" fontId="1" fillId="0" borderId="2" xfId="2" applyNumberFormat="1" applyFont="1" applyFill="1" applyBorder="1" applyAlignment="1">
      <alignment vertical="center" wrapText="1"/>
    </xf>
    <xf numFmtId="0" fontId="45" fillId="0" borderId="2" xfId="2" applyFont="1" applyFill="1" applyBorder="1" applyAlignment="1">
      <alignment horizontal="center" vertical="center" wrapText="1"/>
    </xf>
    <xf numFmtId="0" fontId="45" fillId="0" borderId="2" xfId="2" applyFont="1" applyFill="1" applyBorder="1" applyAlignment="1">
      <alignment vertical="center" wrapText="1"/>
    </xf>
    <xf numFmtId="0" fontId="45" fillId="0" borderId="2" xfId="0" applyFont="1" applyFill="1" applyBorder="1" applyAlignment="1">
      <alignment horizontal="justify" vertical="center"/>
    </xf>
    <xf numFmtId="0" fontId="45" fillId="0" borderId="2" xfId="0" applyFont="1" applyFill="1" applyBorder="1" applyAlignment="1">
      <alignment vertical="center" wrapText="1"/>
    </xf>
    <xf numFmtId="4" fontId="45" fillId="0" borderId="2" xfId="2" applyNumberFormat="1" applyFont="1" applyFill="1" applyBorder="1" applyAlignment="1">
      <alignment vertical="center" wrapText="1"/>
    </xf>
    <xf numFmtId="0" fontId="45" fillId="0" borderId="2" xfId="0" applyFont="1" applyFill="1" applyBorder="1" applyAlignment="1">
      <alignment horizontal="center" vertical="center" wrapText="1"/>
    </xf>
    <xf numFmtId="0" fontId="45" fillId="0" borderId="2" xfId="2" quotePrefix="1" applyFont="1" applyFill="1" applyBorder="1" applyAlignment="1">
      <alignment horizontal="center" vertical="center" wrapText="1"/>
    </xf>
    <xf numFmtId="4" fontId="0" fillId="0" borderId="0" xfId="0" applyNumberFormat="1" applyFont="1" applyFill="1"/>
    <xf numFmtId="0" fontId="56"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0" xfId="0" applyFont="1" applyFill="1"/>
    <xf numFmtId="17" fontId="11" fillId="0" borderId="2" xfId="0" applyNumberFormat="1" applyFont="1" applyFill="1" applyBorder="1" applyAlignment="1">
      <alignment horizontal="center" vertical="center" wrapText="1"/>
    </xf>
    <xf numFmtId="0" fontId="11" fillId="0" borderId="0" xfId="0" applyFont="1" applyFill="1" applyBorder="1"/>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2" fillId="0" borderId="2" xfId="0" applyFont="1" applyFill="1" applyBorder="1" applyAlignment="1">
      <alignment vertical="center" wrapText="1"/>
    </xf>
    <xf numFmtId="49" fontId="0" fillId="0" borderId="2" xfId="0" applyNumberFormat="1" applyFont="1" applyFill="1" applyBorder="1" applyAlignment="1">
      <alignment horizontal="left" vertical="center" wrapText="1"/>
    </xf>
    <xf numFmtId="17" fontId="0" fillId="0" borderId="2" xfId="0" applyNumberFormat="1" applyFont="1" applyFill="1" applyBorder="1" applyAlignment="1">
      <alignment horizontal="left" vertical="top" wrapText="1"/>
    </xf>
    <xf numFmtId="49" fontId="0" fillId="0" borderId="2" xfId="0" applyNumberFormat="1" applyFont="1" applyFill="1" applyBorder="1" applyAlignment="1">
      <alignment horizontal="center" vertical="top" wrapText="1"/>
    </xf>
    <xf numFmtId="169" fontId="0" fillId="0" borderId="2" xfId="0" applyNumberFormat="1" applyFont="1" applyFill="1" applyBorder="1" applyAlignment="1">
      <alignment horizontal="center" vertical="center"/>
    </xf>
    <xf numFmtId="168" fontId="0" fillId="0" borderId="2" xfId="3" applyFont="1" applyFill="1" applyBorder="1" applyAlignment="1">
      <alignment horizontal="center" vertical="center" wrapText="1"/>
    </xf>
    <xf numFmtId="0" fontId="6" fillId="0" borderId="2" xfId="0"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xf>
    <xf numFmtId="0" fontId="6" fillId="0" borderId="1" xfId="0" applyFont="1" applyFill="1" applyBorder="1" applyAlignment="1">
      <alignment vertical="center" wrapText="1"/>
    </xf>
    <xf numFmtId="0" fontId="5" fillId="0" borderId="1" xfId="0" applyFont="1" applyFill="1" applyBorder="1" applyAlignment="1">
      <alignment vertical="center"/>
    </xf>
    <xf numFmtId="4" fontId="5" fillId="0" borderId="1" xfId="0" applyNumberFormat="1" applyFont="1" applyFill="1" applyBorder="1" applyAlignment="1">
      <alignment vertical="center"/>
    </xf>
    <xf numFmtId="0" fontId="5" fillId="0" borderId="0" xfId="0" applyFont="1" applyFill="1" applyAlignment="1">
      <alignment vertical="center"/>
    </xf>
    <xf numFmtId="0" fontId="6" fillId="0" borderId="2" xfId="0" applyFont="1" applyFill="1" applyBorder="1" applyAlignment="1">
      <alignment vertical="center" wrapText="1"/>
    </xf>
    <xf numFmtId="3" fontId="5" fillId="0" borderId="2" xfId="0" applyNumberFormat="1" applyFont="1" applyFill="1" applyBorder="1" applyAlignment="1">
      <alignment horizontal="center"/>
    </xf>
    <xf numFmtId="0" fontId="6"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2" xfId="0" applyFont="1" applyFill="1" applyBorder="1" applyAlignment="1">
      <alignment vertical="center" wrapText="1"/>
    </xf>
    <xf numFmtId="17" fontId="15" fillId="0" borderId="2" xfId="0" applyNumberFormat="1"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17"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0" fontId="28" fillId="0" borderId="2" xfId="0" applyFont="1" applyFill="1" applyBorder="1" applyAlignment="1">
      <alignment horizontal="center" vertical="center"/>
    </xf>
    <xf numFmtId="0" fontId="28"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left" vertical="center" wrapText="1"/>
    </xf>
    <xf numFmtId="4" fontId="28" fillId="0" borderId="2" xfId="0" applyNumberFormat="1" applyFont="1" applyFill="1" applyBorder="1" applyAlignment="1">
      <alignment horizontal="center" vertical="center"/>
    </xf>
    <xf numFmtId="0" fontId="57" fillId="0" borderId="2" xfId="0" applyFont="1" applyFill="1" applyBorder="1" applyAlignment="1">
      <alignment horizontal="center" vertical="center" wrapText="1"/>
    </xf>
    <xf numFmtId="0" fontId="28" fillId="0" borderId="0" xfId="0" applyFont="1" applyFill="1"/>
    <xf numFmtId="0" fontId="0" fillId="0" borderId="0" xfId="0" applyFill="1" applyAlignment="1">
      <alignment horizontal="center"/>
    </xf>
    <xf numFmtId="4" fontId="0" fillId="0" borderId="0" xfId="0" applyNumberFormat="1" applyFill="1" applyAlignment="1">
      <alignment horizontal="center" vertical="center"/>
    </xf>
    <xf numFmtId="169" fontId="5" fillId="0" borderId="2" xfId="0" applyNumberFormat="1" applyFont="1" applyFill="1" applyBorder="1" applyAlignment="1">
      <alignment horizontal="center" vertical="center" wrapText="1"/>
    </xf>
    <xf numFmtId="169" fontId="5" fillId="0" borderId="2" xfId="0" applyNumberFormat="1" applyFont="1" applyFill="1" applyBorder="1" applyAlignment="1">
      <alignment wrapText="1"/>
    </xf>
    <xf numFmtId="0" fontId="5" fillId="0"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67" fontId="0" fillId="0" borderId="5"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4" fontId="0" fillId="0" borderId="1" xfId="0" applyNumberFormat="1" applyFont="1" applyFill="1" applyBorder="1" applyAlignment="1">
      <alignment horizontal="center" vertical="center"/>
    </xf>
    <xf numFmtId="4" fontId="0" fillId="0" borderId="7"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2" fontId="5" fillId="0" borderId="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4"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2" fontId="5" fillId="3" borderId="7"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3" borderId="7"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4" fontId="5" fillId="0" borderId="2" xfId="1"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4" fontId="5" fillId="0" borderId="1" xfId="1" applyNumberFormat="1" applyFont="1" applyFill="1" applyBorder="1" applyAlignment="1">
      <alignment horizontal="center" vertical="center"/>
    </xf>
    <xf numFmtId="4" fontId="5" fillId="0" borderId="7"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2" fillId="0" borderId="7" xfId="0" applyFont="1" applyFill="1" applyBorder="1" applyAlignment="1">
      <alignment horizontal="center" vertical="center" wrapText="1"/>
    </xf>
    <xf numFmtId="2" fontId="0" fillId="0" borderId="7"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2" fontId="0" fillId="0" borderId="7"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xf>
    <xf numFmtId="4" fontId="0" fillId="0" borderId="7" xfId="1" applyNumberFormat="1" applyFont="1" applyFill="1" applyBorder="1" applyAlignment="1">
      <alignment horizontal="center" vertical="center"/>
    </xf>
    <xf numFmtId="4" fontId="0" fillId="0" borderId="5" xfId="1" applyNumberFormat="1" applyFont="1" applyFill="1" applyBorder="1" applyAlignment="1">
      <alignment horizontal="center" vertical="center"/>
    </xf>
    <xf numFmtId="0" fontId="2"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167" fontId="5" fillId="0" borderId="2"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7"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2"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0" fillId="4" borderId="3" xfId="0" applyFont="1" applyFill="1" applyBorder="1" applyAlignment="1">
      <alignment horizontal="center"/>
    </xf>
    <xf numFmtId="0" fontId="0" fillId="4" borderId="13" xfId="0" applyFont="1" applyFill="1" applyBorder="1" applyAlignment="1">
      <alignment horizontal="center"/>
    </xf>
    <xf numFmtId="0" fontId="0" fillId="4" borderId="2" xfId="0" applyFont="1" applyFill="1" applyBorder="1" applyAlignment="1">
      <alignment horizontal="center"/>
    </xf>
    <xf numFmtId="2" fontId="0" fillId="0" borderId="2" xfId="0" applyNumberFormat="1" applyFont="1" applyFill="1" applyBorder="1" applyAlignment="1">
      <alignment horizontal="center" vertical="center"/>
    </xf>
    <xf numFmtId="2" fontId="0" fillId="3" borderId="2"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17" fontId="5" fillId="3" borderId="5" xfId="0" applyNumberFormat="1"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 xfId="0" applyFont="1" applyFill="1" applyBorder="1" applyAlignment="1">
      <alignment horizontal="center" wrapText="1"/>
    </xf>
    <xf numFmtId="0" fontId="0" fillId="0" borderId="5" xfId="0" applyFont="1" applyFill="1" applyBorder="1" applyAlignment="1">
      <alignment horizontal="center" wrapText="1"/>
    </xf>
    <xf numFmtId="0" fontId="0" fillId="0" borderId="2"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17" fontId="5" fillId="0" borderId="1" xfId="0" applyNumberFormat="1" applyFont="1" applyBorder="1" applyAlignment="1">
      <alignment horizontal="center" vertical="center" wrapText="1"/>
    </xf>
    <xf numFmtId="17" fontId="5" fillId="0" borderId="5"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5" fillId="0" borderId="1" xfId="0" applyFont="1" applyBorder="1" applyAlignment="1">
      <alignment horizontal="center"/>
    </xf>
    <xf numFmtId="0" fontId="5" fillId="0" borderId="5" xfId="0" applyFont="1" applyBorder="1" applyAlignment="1">
      <alignment horizontal="center"/>
    </xf>
    <xf numFmtId="0" fontId="0" fillId="0" borderId="5" xfId="0" applyBorder="1" applyAlignment="1">
      <alignment horizontal="center" vertical="center"/>
    </xf>
    <xf numFmtId="0" fontId="0" fillId="0" borderId="5" xfId="0" applyBorder="1" applyAlignment="1">
      <alignment horizontal="center"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13" fillId="0" borderId="1" xfId="0" applyFont="1" applyBorder="1"/>
    <xf numFmtId="0" fontId="0" fillId="0" borderId="5" xfId="0" applyBorder="1"/>
    <xf numFmtId="4" fontId="5" fillId="0" borderId="1"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center"/>
    </xf>
    <xf numFmtId="0" fontId="0" fillId="0" borderId="5" xfId="0" applyBorder="1" applyAlignment="1">
      <alignment horizontal="left" vertical="center" wrapText="1"/>
    </xf>
    <xf numFmtId="0" fontId="13" fillId="0" borderId="2" xfId="0" applyFont="1" applyBorder="1"/>
    <xf numFmtId="0" fontId="0" fillId="0" borderId="2" xfId="0" applyBorder="1"/>
    <xf numFmtId="0" fontId="0" fillId="0" borderId="2" xfId="0" applyBorder="1" applyAlignment="1">
      <alignment horizontal="center" vertical="center"/>
    </xf>
    <xf numFmtId="4" fontId="5" fillId="0" borderId="2" xfId="0" applyNumberFormat="1" applyFont="1" applyBorder="1" applyAlignment="1">
      <alignment horizontal="center" vertical="center"/>
    </xf>
    <xf numFmtId="0" fontId="13" fillId="0" borderId="2" xfId="0" applyFont="1" applyBorder="1" applyAlignment="1">
      <alignment horizontal="center"/>
    </xf>
    <xf numFmtId="0" fontId="0" fillId="0" borderId="2" xfId="0" applyBorder="1" applyAlignment="1">
      <alignment horizontal="center"/>
    </xf>
    <xf numFmtId="17"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167" fontId="0" fillId="3" borderId="2" xfId="0" applyNumberFormat="1" applyFill="1" applyBorder="1" applyAlignment="1">
      <alignment vertical="center" wrapText="1"/>
    </xf>
    <xf numFmtId="0" fontId="0" fillId="3" borderId="2" xfId="0" applyFill="1" applyBorder="1" applyAlignment="1">
      <alignment vertical="center" wrapText="1"/>
    </xf>
    <xf numFmtId="4" fontId="0" fillId="3" borderId="2" xfId="0" applyNumberFormat="1" applyFill="1" applyBorder="1" applyAlignment="1">
      <alignment horizontal="center" vertical="center" wrapText="1"/>
    </xf>
    <xf numFmtId="0" fontId="5" fillId="3" borderId="2" xfId="0" applyFont="1" applyFill="1" applyBorder="1" applyAlignment="1">
      <alignment horizontal="left" vertical="center" wrapText="1"/>
    </xf>
    <xf numFmtId="0" fontId="0" fillId="3" borderId="2" xfId="0" applyFill="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vertical="center" wrapText="1"/>
    </xf>
    <xf numFmtId="0" fontId="8" fillId="3" borderId="2" xfId="0" applyFont="1" applyFill="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wrapText="1"/>
    </xf>
    <xf numFmtId="0" fontId="5" fillId="3" borderId="1" xfId="0" applyFont="1" applyFill="1" applyBorder="1"/>
    <xf numFmtId="0" fontId="0" fillId="3" borderId="5" xfId="0" applyFill="1" applyBorder="1"/>
    <xf numFmtId="0" fontId="13" fillId="0" borderId="1" xfId="0" applyFont="1"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0" fillId="3" borderId="7" xfId="0" applyFill="1" applyBorder="1" applyAlignment="1">
      <alignment horizontal="center" vertical="center"/>
    </xf>
    <xf numFmtId="0" fontId="0" fillId="4" borderId="3" xfId="0" applyFill="1" applyBorder="1" applyAlignment="1">
      <alignment horizontal="center"/>
    </xf>
    <xf numFmtId="0" fontId="0" fillId="4" borderId="13" xfId="0" applyFill="1" applyBorder="1" applyAlignment="1">
      <alignment horizontal="center"/>
    </xf>
    <xf numFmtId="0" fontId="0" fillId="4" borderId="2" xfId="0" applyFill="1" applyBorder="1" applyAlignment="1">
      <alignment horizontal="center"/>
    </xf>
    <xf numFmtId="0" fontId="8" fillId="3" borderId="1" xfId="0" applyFont="1" applyFill="1" applyBorder="1" applyAlignment="1">
      <alignment horizontal="center" vertical="center"/>
    </xf>
    <xf numFmtId="0" fontId="0" fillId="0" borderId="4" xfId="0" applyFont="1" applyBorder="1" applyAlignment="1">
      <alignment horizontal="center"/>
    </xf>
    <xf numFmtId="17" fontId="5" fillId="0" borderId="1" xfId="0" applyNumberFormat="1"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7"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8" fillId="3" borderId="7"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0" fontId="0" fillId="4" borderId="9" xfId="0" applyFont="1" applyFill="1" applyBorder="1" applyAlignment="1">
      <alignment horizontal="center"/>
    </xf>
    <xf numFmtId="0" fontId="0" fillId="4" borderId="14" xfId="0" applyFont="1" applyFill="1" applyBorder="1" applyAlignment="1">
      <alignment horizontal="center"/>
    </xf>
    <xf numFmtId="0" fontId="0" fillId="4" borderId="5" xfId="0" applyFont="1" applyFill="1" applyBorder="1" applyAlignment="1">
      <alignment horizontal="center"/>
    </xf>
    <xf numFmtId="17" fontId="5" fillId="0" borderId="7" xfId="0" applyNumberFormat="1" applyFont="1" applyFill="1" applyBorder="1" applyAlignment="1">
      <alignment horizontal="center" vertical="center" wrapText="1"/>
    </xf>
    <xf numFmtId="43" fontId="5" fillId="0" borderId="2" xfId="33" applyFont="1" applyFill="1" applyBorder="1" applyAlignment="1">
      <alignment horizontal="center" vertical="center"/>
    </xf>
    <xf numFmtId="43" fontId="5" fillId="0" borderId="1" xfId="33" applyFont="1" applyFill="1" applyBorder="1" applyAlignment="1">
      <alignment horizontal="center" vertical="center"/>
    </xf>
    <xf numFmtId="4" fontId="0" fillId="0" borderId="2" xfId="0" applyNumberFormat="1" applyFont="1" applyFill="1" applyBorder="1" applyAlignment="1">
      <alignment horizontal="center" vertical="center" wrapText="1"/>
    </xf>
    <xf numFmtId="169" fontId="0" fillId="0" borderId="1" xfId="0" applyNumberFormat="1" applyFont="1" applyFill="1" applyBorder="1" applyAlignment="1">
      <alignment horizontal="center" vertical="center" wrapText="1"/>
    </xf>
    <xf numFmtId="169" fontId="0" fillId="0" borderId="7" xfId="0" applyNumberFormat="1" applyFont="1" applyFill="1" applyBorder="1" applyAlignment="1">
      <alignment horizontal="center" vertical="center" wrapText="1"/>
    </xf>
    <xf numFmtId="169" fontId="0" fillId="0" borderId="5" xfId="0" applyNumberFormat="1" applyFont="1" applyFill="1" applyBorder="1" applyAlignment="1">
      <alignment horizontal="center" vertical="center" wrapText="1"/>
    </xf>
    <xf numFmtId="169" fontId="0" fillId="0" borderId="1"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69" fontId="0" fillId="0" borderId="5"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167" fontId="0" fillId="0" borderId="7"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5"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5" fillId="0" borderId="7" xfId="0" applyFont="1" applyBorder="1" applyAlignment="1">
      <alignment horizontal="center" vertical="center"/>
    </xf>
    <xf numFmtId="169" fontId="0" fillId="0" borderId="1" xfId="0" applyNumberFormat="1" applyBorder="1" applyAlignment="1">
      <alignment horizontal="center" vertical="center" wrapText="1"/>
    </xf>
    <xf numFmtId="169" fontId="0" fillId="0" borderId="5" xfId="0" applyNumberFormat="1" applyBorder="1" applyAlignment="1">
      <alignment horizontal="center" vertical="center" wrapText="1"/>
    </xf>
    <xf numFmtId="4" fontId="0" fillId="0" borderId="5" xfId="0" applyNumberFormat="1" applyBorder="1" applyAlignment="1">
      <alignment horizontal="center" vertical="center" wrapText="1"/>
    </xf>
    <xf numFmtId="4" fontId="5"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17" fontId="5" fillId="3" borderId="6" xfId="0" applyNumberFormat="1" applyFont="1" applyFill="1" applyBorder="1" applyAlignment="1">
      <alignment horizontal="center" vertical="center" wrapText="1"/>
    </xf>
    <xf numFmtId="17" fontId="5" fillId="3" borderId="8" xfId="0" applyNumberFormat="1" applyFont="1" applyFill="1" applyBorder="1" applyAlignment="1">
      <alignment horizontal="center" vertical="center" wrapText="1"/>
    </xf>
    <xf numFmtId="17" fontId="5" fillId="3" borderId="9"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17" fontId="0" fillId="3" borderId="2" xfId="0" applyNumberFormat="1" applyFill="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5" xfId="0" applyFont="1" applyBorder="1" applyAlignment="1">
      <alignment horizontal="center" vertical="center"/>
    </xf>
    <xf numFmtId="0" fontId="5" fillId="3" borderId="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14" xfId="0" applyFont="1" applyBorder="1" applyAlignment="1">
      <alignment horizontal="center" vertical="center" wrapText="1"/>
    </xf>
    <xf numFmtId="4" fontId="0" fillId="0" borderId="6" xfId="0" applyNumberFormat="1" applyFont="1" applyFill="1" applyBorder="1" applyAlignment="1">
      <alignment horizontal="center" vertical="center"/>
    </xf>
    <xf numFmtId="0" fontId="0" fillId="0" borderId="9" xfId="0" applyFont="1" applyFill="1" applyBorder="1" applyAlignment="1">
      <alignment horizontal="center" vertical="center"/>
    </xf>
    <xf numFmtId="17" fontId="0" fillId="0" borderId="6" xfId="0" applyNumberFormat="1"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 xfId="0" applyFont="1" applyFill="1" applyBorder="1" applyAlignment="1">
      <alignment horizontal="left" vertical="center"/>
    </xf>
    <xf numFmtId="0" fontId="0" fillId="3" borderId="5" xfId="0" applyFont="1" applyFill="1" applyBorder="1" applyAlignment="1">
      <alignment horizontal="center" vertical="center"/>
    </xf>
    <xf numFmtId="0" fontId="5" fillId="0" borderId="2" xfId="0" applyFont="1" applyFill="1" applyBorder="1" applyAlignment="1">
      <alignment horizontal="left" vertical="center"/>
    </xf>
    <xf numFmtId="0" fontId="5" fillId="0" borderId="1" xfId="0" applyFont="1" applyFill="1" applyBorder="1" applyAlignment="1"/>
    <xf numFmtId="0" fontId="0" fillId="0" borderId="5" xfId="0" applyFont="1" applyFill="1" applyBorder="1" applyAlignment="1"/>
    <xf numFmtId="0" fontId="5" fillId="0" borderId="5" xfId="0" applyFont="1" applyFill="1" applyBorder="1" applyAlignment="1"/>
    <xf numFmtId="0" fontId="0" fillId="0" borderId="14" xfId="0"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ont="1" applyFill="1" applyBorder="1" applyAlignment="1">
      <alignment vertical="center"/>
    </xf>
    <xf numFmtId="0" fontId="5" fillId="3" borderId="2" xfId="0" applyFont="1" applyFill="1" applyBorder="1" applyAlignment="1">
      <alignment horizontal="left" vertical="center"/>
    </xf>
    <xf numFmtId="0" fontId="0" fillId="3" borderId="2" xfId="0" applyFont="1" applyFill="1" applyBorder="1" applyAlignment="1">
      <alignment horizontal="left" vertical="center"/>
    </xf>
    <xf numFmtId="0" fontId="0" fillId="3" borderId="7" xfId="0" applyFont="1" applyFill="1" applyBorder="1" applyAlignment="1">
      <alignment horizontal="center" vertical="center"/>
    </xf>
    <xf numFmtId="167" fontId="0" fillId="0" borderId="2" xfId="0" applyNumberFormat="1" applyFont="1" applyFill="1" applyBorder="1" applyAlignment="1">
      <alignment horizontal="left" vertical="center"/>
    </xf>
    <xf numFmtId="169" fontId="0" fillId="0" borderId="2" xfId="0" applyNumberFormat="1" applyFont="1" applyFill="1" applyBorder="1" applyAlignment="1">
      <alignment horizontal="center" vertical="center"/>
    </xf>
    <xf numFmtId="0" fontId="0" fillId="0" borderId="0" xfId="0" applyAlignment="1">
      <alignment horizontal="left"/>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4" xfId="0" applyFont="1" applyFill="1" applyBorder="1" applyAlignment="1">
      <alignment horizontal="center"/>
    </xf>
    <xf numFmtId="4" fontId="3" fillId="4"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49" fontId="5" fillId="0" borderId="7"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9"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0" fillId="0" borderId="0" xfId="0" applyFont="1" applyAlignment="1">
      <alignment horizont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5" fillId="0" borderId="2"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left" vertical="center" wrapText="1"/>
    </xf>
    <xf numFmtId="17" fontId="0" fillId="0" borderId="7"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43" fontId="5" fillId="0" borderId="2" xfId="33" applyFont="1" applyFill="1" applyBorder="1" applyAlignment="1">
      <alignment horizontal="center" vertical="center" wrapText="1"/>
    </xf>
    <xf numFmtId="0" fontId="0" fillId="0" borderId="2" xfId="0" applyFont="1" applyFill="1" applyBorder="1" applyAlignment="1">
      <alignment horizontal="left" vertical="center" wrapText="1"/>
    </xf>
    <xf numFmtId="0" fontId="5" fillId="0" borderId="0" xfId="0" applyFont="1" applyFill="1" applyAlignment="1">
      <alignment horizontal="center"/>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8" xfId="0"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167" fontId="5" fillId="0" borderId="8" xfId="0" applyNumberFormat="1" applyFont="1" applyFill="1" applyBorder="1" applyAlignment="1">
      <alignment horizontal="center" vertical="center"/>
    </xf>
    <xf numFmtId="167" fontId="0" fillId="0" borderId="8" xfId="0" applyNumberFormat="1" applyFont="1" applyFill="1" applyBorder="1" applyAlignment="1">
      <alignment horizontal="center" vertical="center"/>
    </xf>
    <xf numFmtId="2" fontId="5" fillId="0" borderId="2" xfId="0" applyNumberFormat="1" applyFont="1" applyBorder="1" applyAlignment="1">
      <alignment horizontal="center" vertical="center" wrapText="1"/>
    </xf>
    <xf numFmtId="4" fontId="0" fillId="0" borderId="2" xfId="0" applyNumberFormat="1" applyBorder="1" applyAlignment="1">
      <alignment horizontal="center" vertical="center"/>
    </xf>
    <xf numFmtId="0" fontId="5" fillId="0" borderId="2" xfId="0" applyFont="1" applyFill="1" applyBorder="1" applyAlignment="1"/>
    <xf numFmtId="17" fontId="5" fillId="0" borderId="1" xfId="0" applyNumberFormat="1" applyFont="1" applyFill="1" applyBorder="1" applyAlignment="1">
      <alignment horizontal="center" vertical="center"/>
    </xf>
    <xf numFmtId="0" fontId="5" fillId="0" borderId="2" xfId="0" applyFont="1" applyFill="1" applyBorder="1" applyAlignment="1">
      <alignment vertical="center"/>
    </xf>
    <xf numFmtId="4" fontId="5" fillId="0" borderId="2" xfId="0" applyNumberFormat="1" applyFont="1" applyFill="1" applyBorder="1" applyAlignment="1"/>
    <xf numFmtId="0" fontId="5" fillId="0" borderId="1"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wrapText="1"/>
    </xf>
    <xf numFmtId="4" fontId="5" fillId="0" borderId="2" xfId="0" applyNumberFormat="1" applyFont="1" applyFill="1" applyBorder="1" applyAlignment="1">
      <alignmen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7" fillId="0" borderId="2" xfId="0" applyFont="1" applyBorder="1" applyAlignment="1">
      <alignment horizontal="center" vertical="center" wrapText="1"/>
    </xf>
    <xf numFmtId="170" fontId="5" fillId="0" borderId="1" xfId="0" applyNumberFormat="1" applyFont="1" applyFill="1" applyBorder="1" applyAlignment="1">
      <alignment horizontal="center" vertical="center"/>
    </xf>
    <xf numFmtId="170" fontId="5" fillId="0" borderId="7" xfId="0" applyNumberFormat="1" applyFont="1" applyFill="1" applyBorder="1" applyAlignment="1">
      <alignment horizontal="center" vertical="center"/>
    </xf>
    <xf numFmtId="170" fontId="5" fillId="0" borderId="5"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wrapText="1"/>
    </xf>
    <xf numFmtId="4" fontId="22" fillId="0" borderId="7"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43" fontId="5" fillId="0" borderId="7" xfId="33" applyFont="1" applyFill="1" applyBorder="1" applyAlignment="1">
      <alignment horizontal="center" vertical="center"/>
    </xf>
    <xf numFmtId="43" fontId="5" fillId="0" borderId="5" xfId="33" applyFont="1" applyFill="1" applyBorder="1" applyAlignment="1">
      <alignment horizontal="center" vertical="center"/>
    </xf>
    <xf numFmtId="170" fontId="0" fillId="0" borderId="1" xfId="0" applyNumberFormat="1" applyFont="1" applyFill="1" applyBorder="1" applyAlignment="1">
      <alignment horizontal="center" vertical="center"/>
    </xf>
    <xf numFmtId="170" fontId="0" fillId="0" borderId="7" xfId="0" applyNumberFormat="1" applyFont="1" applyFill="1" applyBorder="1" applyAlignment="1">
      <alignment horizontal="center" vertical="center"/>
    </xf>
    <xf numFmtId="0" fontId="0" fillId="0" borderId="2" xfId="0" applyFont="1" applyBorder="1" applyAlignment="1">
      <alignment horizont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Font="1" applyFill="1" applyBorder="1" applyAlignment="1">
      <alignment vertical="center"/>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0" fillId="0" borderId="12" xfId="0" applyFont="1" applyFill="1" applyBorder="1" applyAlignment="1">
      <alignment vertical="center"/>
    </xf>
    <xf numFmtId="0" fontId="0" fillId="0" borderId="9" xfId="0" applyFont="1" applyFill="1" applyBorder="1" applyAlignment="1">
      <alignment vertical="center"/>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5" xfId="0" applyFont="1" applyFill="1" applyBorder="1" applyAlignment="1">
      <alignment wrapText="1"/>
    </xf>
    <xf numFmtId="0" fontId="5" fillId="0" borderId="9" xfId="0" applyFont="1" applyFill="1" applyBorder="1" applyAlignment="1">
      <alignment vertical="center"/>
    </xf>
    <xf numFmtId="0" fontId="5" fillId="0" borderId="12" xfId="0" applyFont="1" applyFill="1" applyBorder="1" applyAlignment="1">
      <alignment vertical="center"/>
    </xf>
    <xf numFmtId="0" fontId="40" fillId="2" borderId="2" xfId="0" applyFont="1" applyFill="1" applyBorder="1" applyAlignment="1">
      <alignment horizontal="center" vertical="center"/>
    </xf>
    <xf numFmtId="0" fontId="40"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0" borderId="2" xfId="0" applyFont="1" applyBorder="1" applyAlignment="1">
      <alignment horizontal="center"/>
    </xf>
    <xf numFmtId="0" fontId="37" fillId="4" borderId="3" xfId="0" applyFont="1" applyFill="1" applyBorder="1" applyAlignment="1">
      <alignment horizontal="center"/>
    </xf>
    <xf numFmtId="0" fontId="37" fillId="4" borderId="13" xfId="0" applyFont="1" applyFill="1" applyBorder="1" applyAlignment="1">
      <alignment horizontal="center"/>
    </xf>
    <xf numFmtId="0" fontId="37" fillId="4" borderId="2" xfId="0" applyFont="1" applyFill="1" applyBorder="1" applyAlignment="1">
      <alignment horizontal="center"/>
    </xf>
    <xf numFmtId="4" fontId="40" fillId="2" borderId="2" xfId="0" applyNumberFormat="1" applyFont="1" applyFill="1" applyBorder="1" applyAlignment="1">
      <alignment horizontal="center" vertical="center" wrapText="1"/>
    </xf>
    <xf numFmtId="4" fontId="0" fillId="0" borderId="2" xfId="33" applyNumberFormat="1" applyFont="1" applyFill="1" applyBorder="1" applyAlignment="1">
      <alignment horizontal="center" vertical="center" wrapText="1"/>
    </xf>
    <xf numFmtId="2" fontId="0" fillId="0" borderId="2" xfId="33" applyNumberFormat="1" applyFont="1" applyFill="1" applyBorder="1" applyAlignment="1">
      <alignment horizontal="center" vertical="center" wrapText="1"/>
    </xf>
    <xf numFmtId="0" fontId="29"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4" fontId="29" fillId="3" borderId="2" xfId="0" applyNumberFormat="1" applyFont="1" applyFill="1" applyBorder="1" applyAlignment="1">
      <alignment horizontal="center" vertical="center" wrapText="1"/>
    </xf>
    <xf numFmtId="0" fontId="27" fillId="3" borderId="2" xfId="37" applyFont="1" applyFill="1" applyBorder="1" applyAlignment="1">
      <alignment horizontal="center" vertical="center" wrapText="1"/>
    </xf>
    <xf numFmtId="49" fontId="26" fillId="3" borderId="2" xfId="0" applyNumberFormat="1" applyFont="1" applyFill="1" applyBorder="1" applyAlignment="1">
      <alignment horizontal="center" vertical="center"/>
    </xf>
    <xf numFmtId="0" fontId="27"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0" fillId="0" borderId="1" xfId="37" applyFont="1" applyFill="1" applyBorder="1" applyAlignment="1">
      <alignment horizontal="center" vertical="center" wrapText="1"/>
    </xf>
    <xf numFmtId="0" fontId="0" fillId="0" borderId="7" xfId="37"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28" fillId="3" borderId="2" xfId="27" applyFont="1" applyFill="1" applyBorder="1" applyAlignment="1">
      <alignment horizontal="center" vertical="center" wrapText="1"/>
    </xf>
    <xf numFmtId="17" fontId="28" fillId="3" borderId="2" xfId="27" applyNumberFormat="1" applyFont="1" applyFill="1" applyBorder="1" applyAlignment="1">
      <alignment horizontal="center" vertical="center" wrapText="1"/>
    </xf>
    <xf numFmtId="4" fontId="28" fillId="3" borderId="2" xfId="27" applyNumberFormat="1" applyFont="1" applyFill="1" applyBorder="1" applyAlignment="1">
      <alignment horizontal="center" vertical="center"/>
    </xf>
    <xf numFmtId="0" fontId="11" fillId="0" borderId="2" xfId="0" applyFont="1" applyFill="1" applyBorder="1" applyAlignment="1">
      <alignment horizontal="center"/>
    </xf>
    <xf numFmtId="4" fontId="56" fillId="0" borderId="2" xfId="0" applyNumberFormat="1" applyFont="1" applyFill="1" applyBorder="1" applyAlignment="1">
      <alignment horizontal="center" vertical="center" wrapText="1"/>
    </xf>
    <xf numFmtId="0" fontId="11" fillId="0" borderId="2" xfId="37" applyFont="1" applyFill="1" applyBorder="1" applyAlignment="1">
      <alignment horizontal="center" vertical="center" wrapText="1"/>
    </xf>
    <xf numFmtId="0" fontId="56"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5" fillId="3" borderId="2" xfId="27" applyFont="1" applyFill="1" applyBorder="1" applyAlignment="1">
      <alignment horizontal="center" vertical="center"/>
    </xf>
    <xf numFmtId="0" fontId="28" fillId="3" borderId="2" xfId="27" applyFont="1" applyFill="1" applyBorder="1" applyAlignment="1">
      <alignment horizontal="center" vertical="center"/>
    </xf>
    <xf numFmtId="0" fontId="5" fillId="3" borderId="2" xfId="27" applyFont="1" applyFill="1" applyBorder="1" applyAlignment="1">
      <alignment horizontal="center" vertical="center" wrapText="1"/>
    </xf>
    <xf numFmtId="4" fontId="11" fillId="0" borderId="2" xfId="0" applyNumberFormat="1" applyFont="1" applyFill="1" applyBorder="1" applyAlignment="1">
      <alignment horizontal="center" vertical="center"/>
    </xf>
    <xf numFmtId="0" fontId="11" fillId="0" borderId="2" xfId="35" applyFont="1" applyFill="1" applyBorder="1" applyAlignment="1">
      <alignment horizontal="center" vertical="center" wrapText="1"/>
    </xf>
    <xf numFmtId="17" fontId="11" fillId="0" borderId="2" xfId="0" applyNumberFormat="1" applyFont="1" applyFill="1" applyBorder="1" applyAlignment="1">
      <alignment horizontal="center" vertical="center" wrapText="1"/>
    </xf>
    <xf numFmtId="0" fontId="27" fillId="3" borderId="2" xfId="35" applyFont="1" applyFill="1" applyBorder="1" applyAlignment="1">
      <alignment horizontal="center" vertical="center" wrapText="1"/>
    </xf>
    <xf numFmtId="0" fontId="28"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5" fillId="3" borderId="1" xfId="0" applyFont="1" applyFill="1" applyBorder="1" applyAlignment="1">
      <alignment horizontal="center"/>
    </xf>
    <xf numFmtId="0" fontId="5" fillId="3" borderId="7" xfId="0" applyFont="1" applyFill="1" applyBorder="1" applyAlignment="1">
      <alignment horizontal="center"/>
    </xf>
    <xf numFmtId="0" fontId="5" fillId="3" borderId="5" xfId="0" applyFont="1" applyFill="1" applyBorder="1" applyAlignment="1">
      <alignment horizont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0" fontId="5" fillId="3" borderId="2" xfId="36" applyFont="1" applyFill="1" applyBorder="1" applyAlignment="1">
      <alignment horizontal="center" vertical="center" wrapText="1"/>
    </xf>
    <xf numFmtId="0" fontId="0" fillId="0" borderId="1" xfId="0" applyFont="1" applyFill="1" applyBorder="1" applyAlignment="1">
      <alignment vertical="center"/>
    </xf>
    <xf numFmtId="0" fontId="0" fillId="0" borderId="7" xfId="0" applyFont="1" applyFill="1" applyBorder="1" applyAlignment="1">
      <alignment vertical="center"/>
    </xf>
    <xf numFmtId="0" fontId="0" fillId="0" borderId="5" xfId="0" applyFont="1" applyFill="1" applyBorder="1" applyAlignment="1">
      <alignment vertical="center"/>
    </xf>
    <xf numFmtId="4" fontId="0" fillId="0" borderId="2" xfId="0" applyNumberForma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2" xfId="0" applyFont="1" applyFill="1" applyBorder="1" applyAlignment="1">
      <alignment vertical="center" wrapText="1"/>
    </xf>
    <xf numFmtId="0" fontId="0" fillId="0" borderId="1" xfId="0" applyBorder="1"/>
    <xf numFmtId="0" fontId="0" fillId="0" borderId="7" xfId="0" applyBorder="1"/>
    <xf numFmtId="0" fontId="0" fillId="0" borderId="2" xfId="0" applyBorder="1" applyAlignment="1">
      <alignment horizontal="center" wrapText="1"/>
    </xf>
    <xf numFmtId="0" fontId="0" fillId="0" borderId="2" xfId="0" applyBorder="1" applyAlignment="1">
      <alignment wrapText="1"/>
    </xf>
    <xf numFmtId="0" fontId="0" fillId="0" borderId="1" xfId="0" applyFont="1" applyFill="1" applyBorder="1" applyAlignment="1">
      <alignment vertical="center" wrapText="1"/>
    </xf>
    <xf numFmtId="0" fontId="0" fillId="0" borderId="7" xfId="0" applyFont="1" applyFill="1" applyBorder="1" applyAlignment="1">
      <alignment vertical="center" wrapText="1"/>
    </xf>
    <xf numFmtId="0" fontId="0" fillId="0" borderId="5" xfId="0" applyFont="1" applyFill="1"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2" xfId="0" applyBorder="1" applyAlignment="1">
      <alignment vertical="center"/>
    </xf>
    <xf numFmtId="0" fontId="22" fillId="0" borderId="2" xfId="0" applyFont="1" applyFill="1" applyBorder="1" applyAlignment="1">
      <alignment horizontal="center" vertical="center" wrapText="1"/>
    </xf>
    <xf numFmtId="4" fontId="22" fillId="0"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4" borderId="4" xfId="0" applyFill="1" applyBorder="1" applyAlignment="1">
      <alignment horizontal="center"/>
    </xf>
    <xf numFmtId="4" fontId="9" fillId="0" borderId="2" xfId="0" applyNumberFormat="1" applyFont="1" applyBorder="1" applyAlignment="1">
      <alignment horizontal="center" vertical="center"/>
    </xf>
    <xf numFmtId="4" fontId="9" fillId="0" borderId="2" xfId="0" applyNumberFormat="1" applyFont="1" applyBorder="1" applyAlignment="1">
      <alignment horizontal="center" vertical="center" wrapText="1"/>
    </xf>
    <xf numFmtId="0" fontId="5" fillId="0" borderId="2"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4" fontId="22" fillId="0" borderId="5"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4" fontId="22" fillId="0" borderId="1" xfId="0" applyNumberFormat="1" applyFont="1" applyFill="1" applyBorder="1" applyAlignment="1">
      <alignment horizontal="center" vertical="center"/>
    </xf>
    <xf numFmtId="4" fontId="22" fillId="0" borderId="5"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28"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 fontId="0" fillId="0" borderId="2" xfId="36"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0" fillId="3" borderId="1" xfId="0" applyFont="1" applyFill="1" applyBorder="1" applyAlignment="1">
      <alignment horizontal="left" vertical="center" wrapText="1"/>
    </xf>
    <xf numFmtId="0" fontId="50" fillId="3" borderId="7" xfId="0" applyFont="1" applyFill="1" applyBorder="1" applyAlignment="1">
      <alignment horizontal="left" vertical="center" wrapText="1"/>
    </xf>
    <xf numFmtId="0" fontId="50" fillId="3" borderId="5" xfId="0" applyFont="1" applyFill="1" applyBorder="1" applyAlignment="1">
      <alignment horizontal="left" vertical="center" wrapText="1"/>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17" fontId="5" fillId="0" borderId="7"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7"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50" fillId="3" borderId="2" xfId="0" applyFont="1" applyFill="1" applyBorder="1" applyAlignment="1">
      <alignment horizontal="center" vertical="center" wrapText="1"/>
    </xf>
    <xf numFmtId="169" fontId="0" fillId="3" borderId="2" xfId="0" applyNumberFormat="1" applyFill="1" applyBorder="1" applyAlignment="1">
      <alignment horizontal="center" vertical="center"/>
    </xf>
    <xf numFmtId="0" fontId="0" fillId="3" borderId="0" xfId="0" applyFill="1" applyAlignment="1">
      <alignment horizontal="center"/>
    </xf>
    <xf numFmtId="17" fontId="0" fillId="3" borderId="1" xfId="0" applyNumberFormat="1" applyFill="1" applyBorder="1" applyAlignment="1">
      <alignment horizontal="center" vertical="center" wrapText="1"/>
    </xf>
    <xf numFmtId="17" fontId="0" fillId="3" borderId="5"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4" fontId="3" fillId="0" borderId="1"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50" fillId="0" borderId="1"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5" xfId="0" applyFont="1" applyBorder="1" applyAlignment="1">
      <alignment horizontal="center" vertical="center" wrapText="1"/>
    </xf>
    <xf numFmtId="49" fontId="5" fillId="0" borderId="7" xfId="0" applyNumberFormat="1" applyFont="1" applyBorder="1" applyAlignment="1">
      <alignment horizontal="center" vertical="center" wrapText="1"/>
    </xf>
    <xf numFmtId="17" fontId="5" fillId="0" borderId="1" xfId="0" applyNumberFormat="1" applyFont="1" applyBorder="1" applyAlignment="1">
      <alignment horizontal="center" vertical="center"/>
    </xf>
    <xf numFmtId="17" fontId="5" fillId="0" borderId="7" xfId="0" applyNumberFormat="1" applyFont="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171" fontId="0" fillId="0" borderId="1" xfId="0" applyNumberFormat="1" applyFont="1" applyFill="1" applyBorder="1" applyAlignment="1">
      <alignment horizontal="center" vertical="center" wrapText="1"/>
    </xf>
    <xf numFmtId="171" fontId="0" fillId="0"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5" xfId="0" applyNumberFormat="1" applyBorder="1" applyAlignment="1">
      <alignment horizontal="center" vertical="center" wrapText="1"/>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0" fontId="5" fillId="0" borderId="1" xfId="29" applyFont="1" applyBorder="1" applyAlignment="1">
      <alignment horizontal="center" vertical="center"/>
    </xf>
    <xf numFmtId="0" fontId="5" fillId="0" borderId="5" xfId="29" applyFont="1" applyBorder="1" applyAlignment="1">
      <alignment horizontal="center" vertical="center"/>
    </xf>
    <xf numFmtId="0" fontId="5" fillId="0" borderId="1" xfId="29" applyFont="1" applyBorder="1" applyAlignment="1">
      <alignment horizontal="center" vertical="center" wrapText="1"/>
    </xf>
    <xf numFmtId="0" fontId="5" fillId="0" borderId="5" xfId="29" applyFont="1" applyBorder="1" applyAlignment="1">
      <alignment horizontal="center" vertical="center" wrapText="1"/>
    </xf>
    <xf numFmtId="0" fontId="6" fillId="0" borderId="1" xfId="29" applyFont="1" applyBorder="1" applyAlignment="1">
      <alignment horizontal="center" vertical="center" wrapText="1"/>
    </xf>
    <xf numFmtId="0" fontId="6" fillId="0" borderId="5" xfId="29" applyFont="1" applyBorder="1" applyAlignment="1">
      <alignment horizontal="center" vertical="center" wrapText="1"/>
    </xf>
    <xf numFmtId="0" fontId="5" fillId="0" borderId="2" xfId="29" applyFont="1" applyBorder="1" applyAlignment="1">
      <alignment horizontal="center" vertical="center"/>
    </xf>
    <xf numFmtId="0" fontId="5" fillId="0" borderId="2" xfId="29" applyFont="1" applyBorder="1" applyAlignment="1">
      <alignment horizontal="center" vertical="center" wrapText="1"/>
    </xf>
    <xf numFmtId="0" fontId="6" fillId="0" borderId="2" xfId="29" applyFont="1" applyBorder="1" applyAlignment="1">
      <alignment horizontal="center" vertical="center" wrapText="1"/>
    </xf>
    <xf numFmtId="17" fontId="5" fillId="0" borderId="1" xfId="29" applyNumberFormat="1" applyFont="1" applyBorder="1" applyAlignment="1">
      <alignment horizontal="center" vertical="center" wrapText="1"/>
    </xf>
    <xf numFmtId="17" fontId="5" fillId="0" borderId="5" xfId="29" applyNumberFormat="1" applyFont="1" applyBorder="1" applyAlignment="1">
      <alignment horizontal="center" vertical="center" wrapText="1"/>
    </xf>
    <xf numFmtId="4" fontId="5" fillId="0" borderId="1" xfId="29" applyNumberFormat="1" applyFont="1" applyBorder="1" applyAlignment="1">
      <alignment horizontal="center" vertical="center"/>
    </xf>
    <xf numFmtId="4" fontId="5" fillId="0" borderId="5" xfId="29" applyNumberFormat="1" applyFont="1" applyBorder="1" applyAlignment="1">
      <alignment horizontal="center" vertical="center"/>
    </xf>
    <xf numFmtId="4" fontId="5" fillId="0" borderId="1" xfId="29" applyNumberFormat="1" applyFont="1" applyBorder="1" applyAlignment="1">
      <alignment horizontal="center" vertical="center" wrapText="1"/>
    </xf>
    <xf numFmtId="4" fontId="5" fillId="0" borderId="5" xfId="29" applyNumberFormat="1" applyFont="1" applyBorder="1" applyAlignment="1">
      <alignment horizontal="center" vertical="center" wrapText="1"/>
    </xf>
    <xf numFmtId="0" fontId="1" fillId="0" borderId="7" xfId="29" applyBorder="1" applyAlignment="1">
      <alignment horizontal="center" vertical="center"/>
    </xf>
    <xf numFmtId="0" fontId="1" fillId="0" borderId="5" xfId="29" applyBorder="1" applyAlignment="1">
      <alignment horizontal="center" vertical="center"/>
    </xf>
    <xf numFmtId="17" fontId="5" fillId="0" borderId="2" xfId="29" applyNumberFormat="1" applyFont="1" applyBorder="1" applyAlignment="1">
      <alignment horizontal="center" vertical="center" wrapText="1"/>
    </xf>
    <xf numFmtId="4" fontId="5" fillId="0" borderId="2" xfId="29" applyNumberFormat="1" applyFont="1" applyBorder="1" applyAlignment="1">
      <alignment horizontal="center" vertical="center"/>
    </xf>
    <xf numFmtId="2" fontId="5" fillId="0" borderId="2" xfId="29" applyNumberFormat="1" applyFont="1" applyBorder="1" applyAlignment="1">
      <alignment horizontal="center" vertical="center" wrapText="1"/>
    </xf>
    <xf numFmtId="2" fontId="5" fillId="0" borderId="2" xfId="29" applyNumberFormat="1" applyFont="1" applyBorder="1" applyAlignment="1">
      <alignment horizontal="center" vertical="center"/>
    </xf>
    <xf numFmtId="0" fontId="5" fillId="0" borderId="7" xfId="29" applyFont="1" applyBorder="1" applyAlignment="1">
      <alignment horizontal="center" vertical="center"/>
    </xf>
    <xf numFmtId="0" fontId="5" fillId="0" borderId="7" xfId="29" applyFont="1" applyBorder="1" applyAlignment="1">
      <alignment horizontal="center" vertical="center" wrapText="1"/>
    </xf>
    <xf numFmtId="0" fontId="5" fillId="0" borderId="7" xfId="29" applyFont="1" applyBorder="1" applyAlignment="1">
      <alignment horizontal="center"/>
    </xf>
    <xf numFmtId="0" fontId="5" fillId="0" borderId="5" xfId="29" applyFont="1" applyBorder="1" applyAlignment="1">
      <alignment horizontal="center"/>
    </xf>
    <xf numFmtId="0" fontId="1" fillId="0" borderId="2" xfId="29" applyBorder="1" applyAlignment="1">
      <alignment horizontal="center" vertical="center"/>
    </xf>
    <xf numFmtId="0" fontId="1" fillId="0" borderId="2" xfId="29" applyBorder="1" applyAlignment="1">
      <alignment horizontal="center" vertical="center" wrapText="1"/>
    </xf>
    <xf numFmtId="0" fontId="2" fillId="0" borderId="2" xfId="29" applyFont="1" applyBorder="1" applyAlignment="1">
      <alignment horizontal="center" vertical="center" wrapText="1"/>
    </xf>
    <xf numFmtId="0" fontId="1" fillId="0" borderId="1" xfId="29" applyBorder="1" applyAlignment="1">
      <alignment horizontal="center" vertical="center" wrapText="1"/>
    </xf>
    <xf numFmtId="0" fontId="1" fillId="0" borderId="7" xfId="29" applyBorder="1" applyAlignment="1">
      <alignment horizontal="center" vertical="center" wrapText="1"/>
    </xf>
    <xf numFmtId="0" fontId="1" fillId="0" borderId="5" xfId="29" applyBorder="1" applyAlignment="1">
      <alignment horizontal="center" vertical="center" wrapText="1"/>
    </xf>
    <xf numFmtId="17" fontId="1" fillId="0" borderId="2" xfId="29" applyNumberFormat="1" applyBorder="1" applyAlignment="1">
      <alignment horizontal="center" vertical="center" wrapText="1"/>
    </xf>
    <xf numFmtId="4" fontId="1" fillId="0" borderId="2" xfId="29" applyNumberFormat="1" applyBorder="1" applyAlignment="1">
      <alignment horizontal="center" vertical="center"/>
    </xf>
    <xf numFmtId="0" fontId="0" fillId="0" borderId="1" xfId="0" applyBorder="1" applyAlignment="1">
      <alignment horizontal="left" vertical="center" wrapText="1"/>
    </xf>
    <xf numFmtId="0" fontId="0" fillId="0" borderId="7" xfId="0" applyBorder="1" applyAlignment="1">
      <alignment horizontal="left" vertical="center" wrapText="1"/>
    </xf>
    <xf numFmtId="17" fontId="0" fillId="0" borderId="7" xfId="0" applyNumberFormat="1" applyBorder="1" applyAlignment="1">
      <alignment horizontal="center" vertical="center" wrapText="1"/>
    </xf>
    <xf numFmtId="49" fontId="0" fillId="0" borderId="7" xfId="0" applyNumberFormat="1" applyBorder="1" applyAlignment="1">
      <alignment horizontal="center" vertical="center" wrapText="1"/>
    </xf>
    <xf numFmtId="4" fontId="0" fillId="0" borderId="7" xfId="0" applyNumberFormat="1" applyBorder="1" applyAlignment="1">
      <alignment horizontal="center" vertical="center" wrapText="1"/>
    </xf>
    <xf numFmtId="49" fontId="5" fillId="0" borderId="2" xfId="0" applyNumberFormat="1" applyFont="1" applyBorder="1" applyAlignment="1">
      <alignment horizontal="center" vertical="center" wrapText="1"/>
    </xf>
    <xf numFmtId="0" fontId="3" fillId="4" borderId="13"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3" fillId="4" borderId="13"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4" fontId="3" fillId="4" borderId="19"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35" fillId="0" borderId="1" xfId="0" applyFont="1" applyBorder="1" applyAlignment="1">
      <alignment horizontal="center" vertical="center"/>
    </xf>
    <xf numFmtId="0" fontId="35" fillId="0" borderId="5" xfId="0" applyFont="1" applyBorder="1" applyAlignment="1">
      <alignment horizontal="center" vertical="center"/>
    </xf>
    <xf numFmtId="0" fontId="53" fillId="4" borderId="1" xfId="0" applyFont="1" applyFill="1" applyBorder="1" applyAlignment="1">
      <alignment horizontal="center" vertical="center"/>
    </xf>
    <xf numFmtId="0" fontId="53" fillId="4" borderId="5" xfId="0" applyFont="1" applyFill="1" applyBorder="1" applyAlignment="1">
      <alignment horizontal="center" vertical="center"/>
    </xf>
    <xf numFmtId="0" fontId="53" fillId="4" borderId="1" xfId="0" applyFont="1" applyFill="1" applyBorder="1" applyAlignment="1">
      <alignment horizontal="center" vertical="center" wrapText="1"/>
    </xf>
    <xf numFmtId="0" fontId="53" fillId="4" borderId="5"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14" fillId="4" borderId="4" xfId="0" applyFont="1" applyFill="1" applyBorder="1" applyAlignment="1">
      <alignment horizontal="center"/>
    </xf>
    <xf numFmtId="4" fontId="53" fillId="4" borderId="2" xfId="0" applyNumberFormat="1" applyFont="1" applyFill="1" applyBorder="1" applyAlignment="1">
      <alignment horizontal="center" vertical="center" wrapText="1"/>
    </xf>
    <xf numFmtId="4" fontId="5" fillId="0" borderId="1" xfId="5" applyNumberFormat="1" applyFont="1" applyFill="1" applyBorder="1" applyAlignment="1">
      <alignment horizontal="center" vertical="center" wrapText="1"/>
    </xf>
    <xf numFmtId="4" fontId="5" fillId="0" borderId="7" xfId="5" applyNumberFormat="1" applyFont="1" applyFill="1" applyBorder="1" applyAlignment="1">
      <alignment horizontal="center" vertical="center" wrapText="1"/>
    </xf>
    <xf numFmtId="4" fontId="5" fillId="0" borderId="5" xfId="5" applyNumberFormat="1" applyFont="1" applyFill="1" applyBorder="1" applyAlignment="1">
      <alignment horizontal="center" vertical="center" wrapText="1"/>
    </xf>
    <xf numFmtId="0" fontId="5" fillId="0" borderId="10" xfId="33" applyNumberFormat="1" applyFont="1" applyFill="1" applyBorder="1" applyAlignment="1">
      <alignment horizontal="center" vertical="center" wrapText="1"/>
    </xf>
    <xf numFmtId="0" fontId="5" fillId="0" borderId="11" xfId="33"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5" fillId="0" borderId="1" xfId="0" applyFont="1" applyBorder="1" applyAlignment="1">
      <alignment horizontal="center" wrapText="1"/>
    </xf>
    <xf numFmtId="0" fontId="5" fillId="0" borderId="7" xfId="0" applyFont="1" applyBorder="1" applyAlignment="1">
      <alignment horizontal="center"/>
    </xf>
    <xf numFmtId="17" fontId="5" fillId="0" borderId="1" xfId="0" quotePrefix="1" applyNumberFormat="1" applyFont="1" applyBorder="1" applyAlignment="1">
      <alignment horizontal="center" vertical="center" wrapText="1"/>
    </xf>
    <xf numFmtId="17" fontId="5" fillId="0" borderId="7" xfId="0" quotePrefix="1" applyNumberFormat="1" applyFont="1" applyBorder="1" applyAlignment="1">
      <alignment horizontal="center" vertical="center" wrapText="1"/>
    </xf>
    <xf numFmtId="17" fontId="5" fillId="0" borderId="5" xfId="0" quotePrefix="1" applyNumberFormat="1" applyFont="1" applyBorder="1" applyAlignment="1">
      <alignment horizontal="center" vertical="center" wrapText="1"/>
    </xf>
    <xf numFmtId="4" fontId="5" fillId="0" borderId="1" xfId="0" quotePrefix="1" applyNumberFormat="1" applyFont="1" applyBorder="1" applyAlignment="1">
      <alignment horizontal="center" vertical="center"/>
    </xf>
    <xf numFmtId="4" fontId="5" fillId="0" borderId="7" xfId="0" quotePrefix="1" applyNumberFormat="1" applyFont="1" applyBorder="1" applyAlignment="1">
      <alignment horizontal="center" vertical="center"/>
    </xf>
    <xf numFmtId="4" fontId="5" fillId="0" borderId="5" xfId="0" quotePrefix="1"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 xfId="0" applyFont="1" applyFill="1" applyBorder="1" applyAlignment="1">
      <alignment horizontal="center"/>
    </xf>
    <xf numFmtId="0" fontId="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4" fontId="5" fillId="0" borderId="2"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70" fontId="5" fillId="0" borderId="1" xfId="7" applyNumberFormat="1" applyFont="1" applyFill="1" applyBorder="1" applyAlignment="1" applyProtection="1">
      <alignment horizontal="center" vertical="center" wrapText="1"/>
      <protection locked="0"/>
    </xf>
    <xf numFmtId="170" fontId="5" fillId="0" borderId="5" xfId="7" applyNumberFormat="1" applyFont="1" applyFill="1" applyBorder="1" applyAlignment="1" applyProtection="1">
      <alignment horizontal="center" vertical="center" wrapText="1"/>
      <protection locked="0"/>
    </xf>
    <xf numFmtId="4" fontId="5" fillId="0" borderId="1" xfId="0" applyNumberFormat="1" applyFont="1" applyBorder="1" applyAlignment="1" applyProtection="1">
      <alignment horizontal="center" vertical="center" wrapText="1"/>
      <protection locked="0"/>
    </xf>
    <xf numFmtId="4" fontId="5" fillId="0" borderId="7" xfId="0" applyNumberFormat="1" applyFont="1" applyBorder="1" applyAlignment="1" applyProtection="1">
      <alignment horizontal="center" vertical="center" wrapText="1"/>
      <protection locked="0"/>
    </xf>
    <xf numFmtId="4" fontId="5" fillId="0" borderId="5" xfId="0" applyNumberFormat="1" applyFont="1" applyBorder="1" applyAlignment="1" applyProtection="1">
      <alignment horizontal="center" vertical="center" wrapText="1"/>
      <protection locked="0"/>
    </xf>
    <xf numFmtId="0" fontId="5" fillId="0" borderId="5" xfId="0" applyFont="1" applyBorder="1" applyAlignment="1">
      <alignment horizontal="center" wrapText="1"/>
    </xf>
    <xf numFmtId="0" fontId="5" fillId="0" borderId="7" xfId="0" applyFont="1" applyBorder="1" applyAlignment="1">
      <alignment horizont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2" fillId="0" borderId="2"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17" fontId="0" fillId="0" borderId="2" xfId="0" applyNumberFormat="1" applyBorder="1" applyAlignment="1">
      <alignment horizontal="center" vertical="center" wrapText="1"/>
    </xf>
    <xf numFmtId="4" fontId="3" fillId="0" borderId="1" xfId="0" applyNumberFormat="1" applyFont="1" applyBorder="1" applyAlignment="1">
      <alignment horizontal="center" vertical="center"/>
    </xf>
    <xf numFmtId="4" fontId="3" fillId="0" borderId="7" xfId="0" applyNumberFormat="1" applyFont="1" applyBorder="1" applyAlignment="1">
      <alignment horizontal="center" vertical="center"/>
    </xf>
    <xf numFmtId="4" fontId="3" fillId="0" borderId="5" xfId="0" applyNumberFormat="1" applyFont="1" applyBorder="1" applyAlignment="1">
      <alignment horizontal="center" vertical="center"/>
    </xf>
    <xf numFmtId="4" fontId="0" fillId="0" borderId="7" xfId="0" applyNumberFormat="1" applyBorder="1" applyAlignment="1">
      <alignment horizontal="center" vertical="center"/>
    </xf>
  </cellXfs>
  <cellStyles count="38">
    <cellStyle name="Dobry" xfId="35" builtinId="26"/>
    <cellStyle name="Dziesiętny" xfId="33" builtinId="3"/>
    <cellStyle name="Dziesiętny [0] 2" xfId="6" xr:uid="{00000000-0005-0000-0000-000002000000}"/>
    <cellStyle name="Dziesiętny [0] 2 2" xfId="21" xr:uid="{00000000-0005-0000-0000-000003000000}"/>
    <cellStyle name="Dziesiętny [0] 2 3" xfId="18" xr:uid="{00000000-0005-0000-0000-000004000000}"/>
    <cellStyle name="Dziesiętny [0] 3" xfId="12" xr:uid="{00000000-0005-0000-0000-000005000000}"/>
    <cellStyle name="Dziesiętny 2" xfId="7" xr:uid="{00000000-0005-0000-0000-000006000000}"/>
    <cellStyle name="Dziesiętny 2 2" xfId="22" xr:uid="{00000000-0005-0000-0000-000007000000}"/>
    <cellStyle name="Dziesiętny 2 3" xfId="19" xr:uid="{00000000-0005-0000-0000-000008000000}"/>
    <cellStyle name="Dziesiętny 3" xfId="13" xr:uid="{00000000-0005-0000-0000-000009000000}"/>
    <cellStyle name="Dziesiętny 3 2" xfId="24" xr:uid="{00000000-0005-0000-0000-00000A000000}"/>
    <cellStyle name="Dziesiętny 4" xfId="14" xr:uid="{00000000-0005-0000-0000-00000B000000}"/>
    <cellStyle name="Dziesiętny 4 2" xfId="25" xr:uid="{00000000-0005-0000-0000-00000C000000}"/>
    <cellStyle name="Dziesiętny 5" xfId="15" xr:uid="{00000000-0005-0000-0000-00000D000000}"/>
    <cellStyle name="Dziesiętny 6" xfId="16" xr:uid="{00000000-0005-0000-0000-00000E000000}"/>
    <cellStyle name="Dziesiętny 7" xfId="9" xr:uid="{00000000-0005-0000-0000-00000F000000}"/>
    <cellStyle name="Dziesiętny 8" xfId="26" xr:uid="{00000000-0005-0000-0000-000010000000}"/>
    <cellStyle name="Dziesiętny 9" xfId="31" xr:uid="{00000000-0005-0000-0000-000011000000}"/>
    <cellStyle name="Excel Built-in Normal" xfId="3" xr:uid="{00000000-0005-0000-0000-000012000000}"/>
    <cellStyle name="Neutralny" xfId="37" builtinId="28"/>
    <cellStyle name="Neutralny 2" xfId="28" xr:uid="{00000000-0005-0000-0000-000014000000}"/>
    <cellStyle name="Normalny" xfId="0" builtinId="0"/>
    <cellStyle name="Normalny 2" xfId="29" xr:uid="{00000000-0005-0000-0000-000016000000}"/>
    <cellStyle name="Normalny 3" xfId="2" xr:uid="{00000000-0005-0000-0000-000017000000}"/>
    <cellStyle name="Normalny 4" xfId="4" xr:uid="{00000000-0005-0000-0000-000018000000}"/>
    <cellStyle name="Normalny 4 3" xfId="27" xr:uid="{00000000-0005-0000-0000-000019000000}"/>
    <cellStyle name="Normalny 6" xfId="10" xr:uid="{00000000-0005-0000-0000-00001A000000}"/>
    <cellStyle name="Procentowy" xfId="34" builtinId="5"/>
    <cellStyle name="Walutowy" xfId="1" builtinId="4"/>
    <cellStyle name="Walutowy 2" xfId="5" xr:uid="{00000000-0005-0000-0000-00001D000000}"/>
    <cellStyle name="Walutowy 2 2" xfId="20" xr:uid="{00000000-0005-0000-0000-00001E000000}"/>
    <cellStyle name="Walutowy 2 3" xfId="17" xr:uid="{00000000-0005-0000-0000-00001F000000}"/>
    <cellStyle name="Walutowy 3" xfId="11" xr:uid="{00000000-0005-0000-0000-000020000000}"/>
    <cellStyle name="Walutowy 3 2" xfId="23" xr:uid="{00000000-0005-0000-0000-000021000000}"/>
    <cellStyle name="Walutowy 4" xfId="8" xr:uid="{00000000-0005-0000-0000-000022000000}"/>
    <cellStyle name="Walutowy 5" xfId="30" xr:uid="{00000000-0005-0000-0000-000023000000}"/>
    <cellStyle name="Walutowy 5 2" xfId="32" xr:uid="{00000000-0005-0000-0000-000024000000}"/>
    <cellStyle name="Zły" xfId="36"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2E844-DD28-4F1D-8055-693ACC8519BC}">
  <dimension ref="B1:K45"/>
  <sheetViews>
    <sheetView tabSelected="1" workbookViewId="0">
      <selection activeCell="B2" sqref="B2"/>
    </sheetView>
  </sheetViews>
  <sheetFormatPr defaultRowHeight="15" x14ac:dyDescent="0.25"/>
  <cols>
    <col min="2" max="2" width="25.85546875" customWidth="1"/>
    <col min="4" max="4" width="19.42578125" style="371" customWidth="1"/>
    <col min="6" max="6" width="23" customWidth="1"/>
    <col min="10" max="10" width="12.42578125" bestFit="1" customWidth="1"/>
    <col min="11" max="11" width="14.140625" customWidth="1"/>
    <col min="12" max="12" width="10.85546875" customWidth="1"/>
  </cols>
  <sheetData>
    <row r="1" spans="2:6" x14ac:dyDescent="0.25">
      <c r="B1" t="s">
        <v>6325</v>
      </c>
    </row>
    <row r="2" spans="2:6" x14ac:dyDescent="0.25">
      <c r="B2" t="s">
        <v>3338</v>
      </c>
    </row>
    <row r="4" spans="2:6" x14ac:dyDescent="0.25">
      <c r="B4" s="801"/>
      <c r="C4" s="802" t="s">
        <v>242</v>
      </c>
      <c r="D4" s="803"/>
      <c r="E4" s="801" t="s">
        <v>243</v>
      </c>
      <c r="F4" s="801"/>
    </row>
    <row r="5" spans="2:6" x14ac:dyDescent="0.25">
      <c r="B5" s="801"/>
      <c r="C5" s="372" t="s">
        <v>3339</v>
      </c>
      <c r="D5" s="373" t="s">
        <v>245</v>
      </c>
      <c r="E5" s="372" t="s">
        <v>3339</v>
      </c>
      <c r="F5" s="372" t="s">
        <v>245</v>
      </c>
    </row>
    <row r="6" spans="2:6" x14ac:dyDescent="0.25">
      <c r="B6" s="374" t="s">
        <v>3340</v>
      </c>
      <c r="C6" s="366">
        <v>18</v>
      </c>
      <c r="D6" s="217">
        <v>505014.8</v>
      </c>
      <c r="E6" s="366">
        <v>18</v>
      </c>
      <c r="F6" s="217">
        <v>820247.34000000008</v>
      </c>
    </row>
    <row r="7" spans="2:6" x14ac:dyDescent="0.25">
      <c r="B7" s="374" t="s">
        <v>3341</v>
      </c>
      <c r="C7" s="62">
        <v>15</v>
      </c>
      <c r="D7" s="375">
        <v>573250</v>
      </c>
      <c r="E7" s="62">
        <v>20</v>
      </c>
      <c r="F7" s="375">
        <v>799692.32</v>
      </c>
    </row>
    <row r="8" spans="2:6" x14ac:dyDescent="0.25">
      <c r="B8" s="374" t="s">
        <v>3342</v>
      </c>
      <c r="C8" s="62">
        <v>21</v>
      </c>
      <c r="D8" s="375">
        <v>806098</v>
      </c>
      <c r="E8" s="241">
        <v>34</v>
      </c>
      <c r="F8" s="376">
        <v>1528469.6700000002</v>
      </c>
    </row>
    <row r="9" spans="2:6" x14ac:dyDescent="0.25">
      <c r="B9" s="374" t="s">
        <v>3343</v>
      </c>
      <c r="C9" s="62">
        <v>27</v>
      </c>
      <c r="D9" s="375">
        <v>603289.08000000007</v>
      </c>
      <c r="E9" s="241">
        <v>40</v>
      </c>
      <c r="F9" s="376">
        <v>851305.39</v>
      </c>
    </row>
    <row r="10" spans="2:6" x14ac:dyDescent="0.25">
      <c r="B10" s="374" t="s">
        <v>3344</v>
      </c>
      <c r="C10" s="62">
        <v>9</v>
      </c>
      <c r="D10" s="375">
        <v>378511.37</v>
      </c>
      <c r="E10" s="62">
        <v>26</v>
      </c>
      <c r="F10" s="375">
        <v>1326641.3600000001</v>
      </c>
    </row>
    <row r="11" spans="2:6" x14ac:dyDescent="0.25">
      <c r="B11" s="374" t="s">
        <v>3345</v>
      </c>
      <c r="C11" s="62">
        <v>4</v>
      </c>
      <c r="D11" s="375">
        <v>521950</v>
      </c>
      <c r="E11" s="62">
        <v>23</v>
      </c>
      <c r="F11" s="375">
        <v>1757986.71</v>
      </c>
    </row>
    <row r="12" spans="2:6" x14ac:dyDescent="0.25">
      <c r="B12" s="374" t="s">
        <v>3346</v>
      </c>
      <c r="C12" s="62">
        <v>26</v>
      </c>
      <c r="D12" s="375">
        <v>1394429.33</v>
      </c>
      <c r="E12" s="62">
        <v>59</v>
      </c>
      <c r="F12" s="375">
        <v>1531525.47</v>
      </c>
    </row>
    <row r="13" spans="2:6" x14ac:dyDescent="0.25">
      <c r="B13" s="374" t="s">
        <v>3347</v>
      </c>
      <c r="C13" s="62">
        <v>17</v>
      </c>
      <c r="D13" s="375">
        <v>607000</v>
      </c>
      <c r="E13" s="62">
        <v>25</v>
      </c>
      <c r="F13" s="375">
        <v>514274.25000000006</v>
      </c>
    </row>
    <row r="14" spans="2:6" x14ac:dyDescent="0.25">
      <c r="B14" s="374" t="s">
        <v>3348</v>
      </c>
      <c r="C14" s="377">
        <v>6</v>
      </c>
      <c r="D14" s="375">
        <v>679532.04</v>
      </c>
      <c r="E14" s="377">
        <v>34</v>
      </c>
      <c r="F14" s="375">
        <v>787240.49</v>
      </c>
    </row>
    <row r="15" spans="2:6" x14ac:dyDescent="0.25">
      <c r="B15" s="374" t="s">
        <v>3349</v>
      </c>
      <c r="C15" s="62">
        <v>27</v>
      </c>
      <c r="D15" s="375">
        <v>531558.92999999993</v>
      </c>
      <c r="E15" s="62">
        <v>47</v>
      </c>
      <c r="F15" s="375">
        <v>1925408.75</v>
      </c>
    </row>
    <row r="16" spans="2:6" x14ac:dyDescent="0.25">
      <c r="B16" s="374" t="s">
        <v>3350</v>
      </c>
      <c r="C16" s="331">
        <v>5</v>
      </c>
      <c r="D16" s="375">
        <v>267289.05</v>
      </c>
      <c r="E16" s="331">
        <v>31</v>
      </c>
      <c r="F16" s="375">
        <v>1310845.45</v>
      </c>
    </row>
    <row r="17" spans="2:10" x14ac:dyDescent="0.25">
      <c r="B17" s="374" t="s">
        <v>3351</v>
      </c>
      <c r="C17" s="331">
        <v>5</v>
      </c>
      <c r="D17" s="375">
        <v>445000</v>
      </c>
      <c r="E17" s="331">
        <v>29</v>
      </c>
      <c r="F17" s="375">
        <v>834868.21</v>
      </c>
    </row>
    <row r="18" spans="2:10" x14ac:dyDescent="0.25">
      <c r="B18" s="374" t="s">
        <v>3352</v>
      </c>
      <c r="C18" s="331">
        <v>15</v>
      </c>
      <c r="D18" s="375">
        <v>323816.99</v>
      </c>
      <c r="E18" s="331">
        <v>17</v>
      </c>
      <c r="F18" s="375">
        <v>577722.4</v>
      </c>
    </row>
    <row r="19" spans="2:10" x14ac:dyDescent="0.25">
      <c r="B19" s="374" t="s">
        <v>3353</v>
      </c>
      <c r="C19" s="331">
        <v>16</v>
      </c>
      <c r="D19" s="375">
        <v>632086.04</v>
      </c>
      <c r="E19" s="331">
        <v>25</v>
      </c>
      <c r="F19" s="375">
        <v>1034331.81</v>
      </c>
    </row>
    <row r="20" spans="2:10" x14ac:dyDescent="0.25">
      <c r="B20" s="374" t="s">
        <v>3354</v>
      </c>
      <c r="C20" s="331">
        <v>20</v>
      </c>
      <c r="D20" s="375">
        <v>715000</v>
      </c>
      <c r="E20" s="331">
        <v>51</v>
      </c>
      <c r="F20" s="375">
        <v>1119560.58</v>
      </c>
    </row>
    <row r="21" spans="2:10" x14ac:dyDescent="0.25">
      <c r="B21" s="374" t="s">
        <v>3355</v>
      </c>
      <c r="C21" s="331">
        <v>24</v>
      </c>
      <c r="D21" s="375">
        <v>710157.59</v>
      </c>
      <c r="E21" s="331">
        <v>44</v>
      </c>
      <c r="F21" s="375">
        <v>935103.75</v>
      </c>
    </row>
    <row r="22" spans="2:10" x14ac:dyDescent="0.25">
      <c r="B22" s="378" t="s">
        <v>3356</v>
      </c>
      <c r="C22" s="369">
        <v>35</v>
      </c>
      <c r="D22" s="379">
        <v>9859175.4900000021</v>
      </c>
      <c r="E22" s="369">
        <v>42</v>
      </c>
      <c r="F22" s="379">
        <v>6751066.04</v>
      </c>
    </row>
    <row r="23" spans="2:10" x14ac:dyDescent="0.25">
      <c r="B23" s="378" t="s">
        <v>3357</v>
      </c>
      <c r="C23" s="62">
        <v>10</v>
      </c>
      <c r="D23" s="375">
        <v>1624008.61</v>
      </c>
      <c r="E23" s="62">
        <v>33</v>
      </c>
      <c r="F23" s="375">
        <v>5494743.3399999999</v>
      </c>
    </row>
    <row r="24" spans="2:10" ht="30" x14ac:dyDescent="0.25">
      <c r="B24" s="378" t="s">
        <v>3358</v>
      </c>
      <c r="C24" s="366">
        <v>17</v>
      </c>
      <c r="D24" s="217">
        <v>1075843.46</v>
      </c>
      <c r="E24" s="366">
        <v>9</v>
      </c>
      <c r="F24" s="217">
        <v>1209342.3499999999</v>
      </c>
    </row>
    <row r="25" spans="2:10" x14ac:dyDescent="0.25">
      <c r="B25" s="374" t="s">
        <v>3359</v>
      </c>
      <c r="C25" s="62">
        <v>10</v>
      </c>
      <c r="D25" s="375">
        <v>236356.37000000002</v>
      </c>
      <c r="E25" s="62">
        <v>2</v>
      </c>
      <c r="F25" s="375">
        <v>189820.19</v>
      </c>
    </row>
    <row r="26" spans="2:10" x14ac:dyDescent="0.25">
      <c r="B26" s="374" t="s">
        <v>3360</v>
      </c>
      <c r="C26" s="377">
        <v>7</v>
      </c>
      <c r="D26" s="375">
        <v>242498.25</v>
      </c>
      <c r="E26" s="377">
        <v>2</v>
      </c>
      <c r="F26" s="375">
        <v>59884.31</v>
      </c>
    </row>
    <row r="27" spans="2:10" x14ac:dyDescent="0.25">
      <c r="B27" s="374" t="s">
        <v>3361</v>
      </c>
      <c r="C27" s="337">
        <v>19</v>
      </c>
      <c r="D27" s="304">
        <v>409424.18000000005</v>
      </c>
      <c r="E27" s="337">
        <v>3</v>
      </c>
      <c r="F27" s="304">
        <v>86000</v>
      </c>
    </row>
    <row r="28" spans="2:10" x14ac:dyDescent="0.25">
      <c r="B28" s="374" t="s">
        <v>3362</v>
      </c>
      <c r="C28" s="380">
        <v>16</v>
      </c>
      <c r="D28" s="375">
        <v>351753.5</v>
      </c>
      <c r="E28" s="380">
        <v>1</v>
      </c>
      <c r="F28" s="375">
        <v>135000</v>
      </c>
    </row>
    <row r="29" spans="2:10" x14ac:dyDescent="0.25">
      <c r="B29" s="374" t="s">
        <v>3363</v>
      </c>
      <c r="C29" s="380">
        <v>19</v>
      </c>
      <c r="D29" s="375">
        <v>524560</v>
      </c>
      <c r="E29" s="380">
        <v>1</v>
      </c>
      <c r="F29" s="375">
        <v>19780</v>
      </c>
      <c r="J29" s="2"/>
    </row>
    <row r="30" spans="2:10" x14ac:dyDescent="0.25">
      <c r="B30" s="374" t="s">
        <v>3364</v>
      </c>
      <c r="C30" s="380">
        <v>12</v>
      </c>
      <c r="D30" s="375">
        <v>353870</v>
      </c>
      <c r="E30" s="380">
        <v>2</v>
      </c>
      <c r="F30" s="375">
        <v>100093.5</v>
      </c>
      <c r="J30" s="2"/>
    </row>
    <row r="31" spans="2:10" x14ac:dyDescent="0.25">
      <c r="B31" s="374" t="s">
        <v>3365</v>
      </c>
      <c r="C31" s="380">
        <v>20</v>
      </c>
      <c r="D31" s="375">
        <v>505600</v>
      </c>
      <c r="E31" s="377">
        <v>1</v>
      </c>
      <c r="F31" s="375">
        <v>40161.5</v>
      </c>
    </row>
    <row r="32" spans="2:10" x14ac:dyDescent="0.25">
      <c r="B32" s="374" t="s">
        <v>3366</v>
      </c>
      <c r="C32" s="380">
        <v>19</v>
      </c>
      <c r="D32" s="375">
        <v>405955.72</v>
      </c>
      <c r="E32" s="380">
        <v>2</v>
      </c>
      <c r="F32" s="375">
        <v>93220</v>
      </c>
    </row>
    <row r="33" spans="2:11" x14ac:dyDescent="0.25">
      <c r="B33" s="374" t="s">
        <v>3367</v>
      </c>
      <c r="C33" s="380">
        <v>9</v>
      </c>
      <c r="D33" s="375">
        <v>627734.18000000017</v>
      </c>
      <c r="E33" s="377">
        <v>2</v>
      </c>
      <c r="F33" s="375">
        <v>151200</v>
      </c>
      <c r="J33" s="387"/>
    </row>
    <row r="34" spans="2:11" x14ac:dyDescent="0.25">
      <c r="B34" s="374" t="s">
        <v>3368</v>
      </c>
      <c r="C34" s="380">
        <v>17</v>
      </c>
      <c r="D34" s="375">
        <v>336299.62</v>
      </c>
      <c r="E34" s="380">
        <v>3</v>
      </c>
      <c r="F34" s="375">
        <v>73246.53</v>
      </c>
    </row>
    <row r="35" spans="2:11" x14ac:dyDescent="0.25">
      <c r="B35" s="374" t="s">
        <v>3369</v>
      </c>
      <c r="C35" s="380">
        <v>8</v>
      </c>
      <c r="D35" s="375">
        <v>276202.23999999999</v>
      </c>
      <c r="E35" s="380">
        <v>2</v>
      </c>
      <c r="F35" s="375">
        <v>46614.5</v>
      </c>
    </row>
    <row r="36" spans="2:11" x14ac:dyDescent="0.25">
      <c r="B36" s="374" t="s">
        <v>3370</v>
      </c>
      <c r="C36" s="380">
        <v>10</v>
      </c>
      <c r="D36" s="375">
        <v>475707.93</v>
      </c>
      <c r="E36" s="380">
        <v>1</v>
      </c>
      <c r="F36" s="375">
        <v>20500</v>
      </c>
    </row>
    <row r="37" spans="2:11" x14ac:dyDescent="0.25">
      <c r="B37" s="374" t="s">
        <v>3371</v>
      </c>
      <c r="C37" s="380">
        <v>11</v>
      </c>
      <c r="D37" s="375">
        <v>548490.1</v>
      </c>
      <c r="E37" s="380">
        <v>3</v>
      </c>
      <c r="F37" s="375">
        <v>136384.48000000001</v>
      </c>
    </row>
    <row r="38" spans="2:11" x14ac:dyDescent="0.25">
      <c r="B38" s="374" t="s">
        <v>3372</v>
      </c>
      <c r="C38" s="380">
        <v>9</v>
      </c>
      <c r="D38" s="375">
        <v>251829.44</v>
      </c>
      <c r="E38" s="380">
        <v>1</v>
      </c>
      <c r="F38" s="375">
        <v>20246.5</v>
      </c>
    </row>
    <row r="39" spans="2:11" x14ac:dyDescent="0.25">
      <c r="B39" s="374" t="s">
        <v>3373</v>
      </c>
      <c r="C39" s="380">
        <v>17</v>
      </c>
      <c r="D39" s="375">
        <v>560424.3600000001</v>
      </c>
      <c r="E39" s="380">
        <v>5</v>
      </c>
      <c r="F39" s="375">
        <v>199900.37</v>
      </c>
    </row>
    <row r="40" spans="2:11" x14ac:dyDescent="0.25">
      <c r="B40" s="374" t="s">
        <v>3374</v>
      </c>
      <c r="C40" s="62">
        <v>11</v>
      </c>
      <c r="D40" s="375">
        <v>389850.63</v>
      </c>
      <c r="E40" s="62" t="s">
        <v>783</v>
      </c>
      <c r="F40" s="64" t="s">
        <v>783</v>
      </c>
    </row>
    <row r="41" spans="2:11" x14ac:dyDescent="0.25">
      <c r="B41" s="381" t="s">
        <v>3375</v>
      </c>
      <c r="C41" s="382">
        <f t="shared" ref="C41:F41" si="0">SUM(C6:C40)</f>
        <v>531</v>
      </c>
      <c r="D41" s="383">
        <f t="shared" si="0"/>
        <v>28749567.300000001</v>
      </c>
      <c r="E41" s="384">
        <f t="shared" si="0"/>
        <v>638</v>
      </c>
      <c r="F41" s="383">
        <f t="shared" si="0"/>
        <v>32482427.560000006</v>
      </c>
    </row>
    <row r="43" spans="2:11" x14ac:dyDescent="0.25">
      <c r="E43" s="665"/>
      <c r="K43" s="2"/>
    </row>
    <row r="45" spans="2:11" x14ac:dyDescent="0.25">
      <c r="E45" s="665"/>
      <c r="F45" s="2"/>
      <c r="J45" s="665"/>
      <c r="K45" s="2"/>
    </row>
  </sheetData>
  <mergeCells count="3">
    <mergeCell ref="B4:B5"/>
    <mergeCell ref="C4:D4"/>
    <mergeCell ref="E4:F4"/>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8"/>
  <sheetViews>
    <sheetView topLeftCell="A28" zoomScale="70" zoomScaleNormal="70" workbookViewId="0">
      <selection activeCell="E29" sqref="E29"/>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42.425781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J1" s="1159"/>
      <c r="K1" s="1159"/>
      <c r="L1" s="1159"/>
      <c r="M1" s="1159"/>
      <c r="N1" s="1159"/>
      <c r="O1" s="1159"/>
      <c r="P1" s="1159"/>
      <c r="Q1" s="1159"/>
      <c r="R1" s="1159"/>
    </row>
    <row r="2" spans="1:19" s="22" customFormat="1" x14ac:dyDescent="0.25">
      <c r="A2" s="1" t="s">
        <v>6270</v>
      </c>
      <c r="M2" s="125"/>
      <c r="N2" s="125"/>
      <c r="O2" s="125"/>
      <c r="P2" s="126"/>
    </row>
    <row r="3" spans="1:19" s="22" customFormat="1" x14ac:dyDescent="0.25">
      <c r="A3" s="269"/>
      <c r="M3" s="125"/>
      <c r="N3" s="125"/>
      <c r="O3" s="125"/>
      <c r="P3" s="126"/>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974"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975"/>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130" t="s">
        <v>33</v>
      </c>
      <c r="S6" s="128"/>
    </row>
    <row r="7" spans="1:19" s="244" customFormat="1" ht="113.25" customHeight="1" x14ac:dyDescent="0.25">
      <c r="A7" s="190">
        <v>1</v>
      </c>
      <c r="B7" s="75" t="s">
        <v>68</v>
      </c>
      <c r="C7" s="75">
        <v>3</v>
      </c>
      <c r="D7" s="75">
        <v>10</v>
      </c>
      <c r="E7" s="75" t="s">
        <v>1881</v>
      </c>
      <c r="F7" s="75" t="s">
        <v>1882</v>
      </c>
      <c r="G7" s="75" t="s">
        <v>1883</v>
      </c>
      <c r="H7" s="75" t="s">
        <v>1193</v>
      </c>
      <c r="I7" s="75" t="s">
        <v>1884</v>
      </c>
      <c r="J7" s="75" t="s">
        <v>1885</v>
      </c>
      <c r="K7" s="75" t="s">
        <v>1886</v>
      </c>
      <c r="L7" s="75"/>
      <c r="M7" s="138">
        <v>340087.71</v>
      </c>
      <c r="N7" s="138"/>
      <c r="O7" s="138">
        <v>290087.71000000002</v>
      </c>
      <c r="P7" s="138"/>
      <c r="Q7" s="75" t="s">
        <v>1887</v>
      </c>
      <c r="R7" s="75" t="s">
        <v>1888</v>
      </c>
      <c r="S7" s="243"/>
    </row>
    <row r="8" spans="1:19" s="244" customFormat="1" ht="116.25" customHeight="1" x14ac:dyDescent="0.25">
      <c r="A8" s="90">
        <v>2</v>
      </c>
      <c r="B8" s="75" t="s">
        <v>68</v>
      </c>
      <c r="C8" s="75">
        <v>3</v>
      </c>
      <c r="D8" s="75">
        <v>13</v>
      </c>
      <c r="E8" s="75" t="s">
        <v>1889</v>
      </c>
      <c r="F8" s="75" t="s">
        <v>1890</v>
      </c>
      <c r="G8" s="75" t="s">
        <v>1891</v>
      </c>
      <c r="H8" s="75" t="s">
        <v>1193</v>
      </c>
      <c r="I8" s="75" t="s">
        <v>1884</v>
      </c>
      <c r="J8" s="75" t="s">
        <v>1892</v>
      </c>
      <c r="K8" s="75" t="s">
        <v>1893</v>
      </c>
      <c r="L8" s="75"/>
      <c r="M8" s="138">
        <f>O8</f>
        <v>8893</v>
      </c>
      <c r="N8" s="138"/>
      <c r="O8" s="138">
        <v>8893</v>
      </c>
      <c r="P8" s="138"/>
      <c r="Q8" s="75" t="s">
        <v>1887</v>
      </c>
      <c r="R8" s="75" t="s">
        <v>1888</v>
      </c>
      <c r="S8" s="243"/>
    </row>
    <row r="9" spans="1:19" s="245" customFormat="1" ht="161.25" customHeight="1" x14ac:dyDescent="0.2">
      <c r="A9" s="190">
        <v>3</v>
      </c>
      <c r="B9" s="90">
        <v>6</v>
      </c>
      <c r="C9" s="90">
        <v>5</v>
      </c>
      <c r="D9" s="75">
        <v>4</v>
      </c>
      <c r="E9" s="75" t="s">
        <v>1894</v>
      </c>
      <c r="F9" s="75" t="s">
        <v>1895</v>
      </c>
      <c r="G9" s="75" t="s">
        <v>250</v>
      </c>
      <c r="H9" s="99" t="s">
        <v>1896</v>
      </c>
      <c r="I9" s="11" t="s">
        <v>1897</v>
      </c>
      <c r="J9" s="75" t="s">
        <v>1898</v>
      </c>
      <c r="K9" s="99" t="s">
        <v>400</v>
      </c>
      <c r="L9" s="99"/>
      <c r="M9" s="79">
        <v>38500</v>
      </c>
      <c r="N9" s="79"/>
      <c r="O9" s="79">
        <v>34930</v>
      </c>
      <c r="P9" s="79"/>
      <c r="Q9" s="75" t="s">
        <v>1899</v>
      </c>
      <c r="R9" s="75" t="s">
        <v>1900</v>
      </c>
      <c r="S9" s="219"/>
    </row>
    <row r="10" spans="1:19" s="13" customFormat="1" ht="409.6" customHeight="1" x14ac:dyDescent="0.25">
      <c r="A10" s="90">
        <v>4</v>
      </c>
      <c r="B10" s="90">
        <v>1</v>
      </c>
      <c r="C10" s="90">
        <v>2</v>
      </c>
      <c r="D10" s="75">
        <v>10</v>
      </c>
      <c r="E10" s="75" t="s">
        <v>1901</v>
      </c>
      <c r="F10" s="75" t="s">
        <v>1902</v>
      </c>
      <c r="G10" s="75" t="s">
        <v>1903</v>
      </c>
      <c r="H10" s="99" t="s">
        <v>1904</v>
      </c>
      <c r="I10" s="11" t="s">
        <v>923</v>
      </c>
      <c r="J10" s="75" t="s">
        <v>1905</v>
      </c>
      <c r="K10" s="99" t="s">
        <v>275</v>
      </c>
      <c r="L10" s="99"/>
      <c r="M10" s="79">
        <v>44583.07</v>
      </c>
      <c r="N10" s="79"/>
      <c r="O10" s="79">
        <v>44583.07</v>
      </c>
      <c r="P10" s="79"/>
      <c r="Q10" s="75" t="s">
        <v>1906</v>
      </c>
      <c r="R10" s="75" t="s">
        <v>1907</v>
      </c>
      <c r="S10" s="12"/>
    </row>
    <row r="11" spans="1:19" s="13" customFormat="1" ht="337.5" customHeight="1" x14ac:dyDescent="0.25">
      <c r="A11" s="90">
        <v>5</v>
      </c>
      <c r="B11" s="90">
        <v>2</v>
      </c>
      <c r="C11" s="90">
        <v>2</v>
      </c>
      <c r="D11" s="75">
        <v>10</v>
      </c>
      <c r="E11" s="75" t="s">
        <v>1908</v>
      </c>
      <c r="F11" s="75" t="s">
        <v>1909</v>
      </c>
      <c r="G11" s="75" t="s">
        <v>1910</v>
      </c>
      <c r="H11" s="75" t="s">
        <v>1911</v>
      </c>
      <c r="I11" s="11" t="s">
        <v>1912</v>
      </c>
      <c r="J11" s="75" t="s">
        <v>1913</v>
      </c>
      <c r="K11" s="99" t="s">
        <v>81</v>
      </c>
      <c r="L11" s="99"/>
      <c r="M11" s="79">
        <v>57782.94</v>
      </c>
      <c r="N11" s="79"/>
      <c r="O11" s="79">
        <v>39447.74</v>
      </c>
      <c r="P11" s="79"/>
      <c r="Q11" s="75" t="s">
        <v>1914</v>
      </c>
      <c r="R11" s="75" t="s">
        <v>1915</v>
      </c>
      <c r="S11" s="12"/>
    </row>
    <row r="12" spans="1:19" s="13" customFormat="1" ht="301.5" customHeight="1" x14ac:dyDescent="0.25">
      <c r="A12" s="90">
        <v>6</v>
      </c>
      <c r="B12" s="90">
        <v>2</v>
      </c>
      <c r="C12" s="90">
        <v>2</v>
      </c>
      <c r="D12" s="75">
        <v>10</v>
      </c>
      <c r="E12" s="75" t="s">
        <v>1916</v>
      </c>
      <c r="F12" s="75" t="s">
        <v>1917</v>
      </c>
      <c r="G12" s="75" t="s">
        <v>1918</v>
      </c>
      <c r="H12" s="75" t="s">
        <v>1919</v>
      </c>
      <c r="I12" s="11" t="s">
        <v>1920</v>
      </c>
      <c r="J12" s="75" t="s">
        <v>1921</v>
      </c>
      <c r="K12" s="99" t="s">
        <v>482</v>
      </c>
      <c r="L12" s="99"/>
      <c r="M12" s="79">
        <v>34446.1</v>
      </c>
      <c r="N12" s="79"/>
      <c r="O12" s="79">
        <v>26557.8</v>
      </c>
      <c r="P12" s="79"/>
      <c r="Q12" s="75" t="s">
        <v>1914</v>
      </c>
      <c r="R12" s="75" t="s">
        <v>1915</v>
      </c>
      <c r="S12" s="12"/>
    </row>
    <row r="13" spans="1:19" s="13" customFormat="1" ht="294" customHeight="1" x14ac:dyDescent="0.25">
      <c r="A13" s="90">
        <v>7</v>
      </c>
      <c r="B13" s="90">
        <v>6</v>
      </c>
      <c r="C13" s="90">
        <v>5</v>
      </c>
      <c r="D13" s="75">
        <v>11</v>
      </c>
      <c r="E13" s="75" t="s">
        <v>1922</v>
      </c>
      <c r="F13" s="75" t="s">
        <v>1923</v>
      </c>
      <c r="G13" s="75" t="s">
        <v>1924</v>
      </c>
      <c r="H13" s="75" t="s">
        <v>1925</v>
      </c>
      <c r="I13" s="11" t="s">
        <v>1926</v>
      </c>
      <c r="J13" s="75" t="s">
        <v>1927</v>
      </c>
      <c r="K13" s="99" t="s">
        <v>127</v>
      </c>
      <c r="L13" s="99"/>
      <c r="M13" s="79">
        <v>22066</v>
      </c>
      <c r="N13" s="79"/>
      <c r="O13" s="79">
        <v>8387.5</v>
      </c>
      <c r="P13" s="79"/>
      <c r="Q13" s="75" t="s">
        <v>1928</v>
      </c>
      <c r="R13" s="75" t="s">
        <v>1929</v>
      </c>
      <c r="S13" s="12"/>
    </row>
    <row r="14" spans="1:19" s="13" customFormat="1" ht="267.75" customHeight="1" x14ac:dyDescent="0.25">
      <c r="A14" s="90">
        <v>8</v>
      </c>
      <c r="B14" s="82">
        <v>6</v>
      </c>
      <c r="C14" s="82">
        <v>5</v>
      </c>
      <c r="D14" s="88">
        <v>11</v>
      </c>
      <c r="E14" s="88" t="s">
        <v>1930</v>
      </c>
      <c r="F14" s="88" t="s">
        <v>1931</v>
      </c>
      <c r="G14" s="88" t="s">
        <v>1932</v>
      </c>
      <c r="H14" s="246" t="s">
        <v>1933</v>
      </c>
      <c r="I14" s="247" t="s">
        <v>1934</v>
      </c>
      <c r="J14" s="88" t="s">
        <v>1935</v>
      </c>
      <c r="K14" s="246" t="s">
        <v>1936</v>
      </c>
      <c r="L14" s="246"/>
      <c r="M14" s="85">
        <v>17570.91</v>
      </c>
      <c r="N14" s="85"/>
      <c r="O14" s="85">
        <v>8570.32</v>
      </c>
      <c r="P14" s="85"/>
      <c r="Q14" s="247" t="s">
        <v>1937</v>
      </c>
      <c r="R14" s="88" t="s">
        <v>1938</v>
      </c>
      <c r="S14" s="12"/>
    </row>
    <row r="15" spans="1:19" s="18" customFormat="1" ht="408.75" customHeight="1" x14ac:dyDescent="0.25">
      <c r="A15" s="672">
        <v>9</v>
      </c>
      <c r="B15" s="672">
        <v>6</v>
      </c>
      <c r="C15" s="672">
        <v>5</v>
      </c>
      <c r="D15" s="667">
        <v>11</v>
      </c>
      <c r="E15" s="667" t="s">
        <v>1948</v>
      </c>
      <c r="F15" s="667" t="s">
        <v>1940</v>
      </c>
      <c r="G15" s="667" t="s">
        <v>1941</v>
      </c>
      <c r="H15" s="667" t="s">
        <v>1942</v>
      </c>
      <c r="I15" s="16" t="s">
        <v>1943</v>
      </c>
      <c r="J15" s="667" t="s">
        <v>1944</v>
      </c>
      <c r="K15" s="676" t="s">
        <v>1945</v>
      </c>
      <c r="L15" s="676"/>
      <c r="M15" s="677" t="s">
        <v>1946</v>
      </c>
      <c r="N15" s="677"/>
      <c r="O15" s="677">
        <v>10400</v>
      </c>
      <c r="P15" s="677"/>
      <c r="Q15" s="667" t="s">
        <v>1939</v>
      </c>
      <c r="R15" s="667" t="s">
        <v>1947</v>
      </c>
      <c r="S15" s="17"/>
    </row>
    <row r="16" spans="1:19" s="13" customFormat="1" ht="120" x14ac:dyDescent="0.25">
      <c r="A16" s="90">
        <v>10</v>
      </c>
      <c r="B16" s="90">
        <v>6</v>
      </c>
      <c r="C16" s="90">
        <v>5</v>
      </c>
      <c r="D16" s="75">
        <v>11</v>
      </c>
      <c r="E16" s="75" t="s">
        <v>1949</v>
      </c>
      <c r="F16" s="75" t="s">
        <v>1950</v>
      </c>
      <c r="G16" s="75" t="s">
        <v>465</v>
      </c>
      <c r="H16" s="75" t="s">
        <v>1951</v>
      </c>
      <c r="I16" s="11" t="s">
        <v>1952</v>
      </c>
      <c r="J16" s="75" t="s">
        <v>1953</v>
      </c>
      <c r="K16" s="99" t="s">
        <v>253</v>
      </c>
      <c r="L16" s="99"/>
      <c r="M16" s="79">
        <v>3960</v>
      </c>
      <c r="N16" s="79"/>
      <c r="O16" s="79">
        <v>3960</v>
      </c>
      <c r="P16" s="79"/>
      <c r="Q16" s="75" t="s">
        <v>1954</v>
      </c>
      <c r="R16" s="75" t="s">
        <v>1955</v>
      </c>
    </row>
    <row r="17" spans="1:19" s="22" customFormat="1" ht="180" x14ac:dyDescent="0.25">
      <c r="A17" s="90">
        <v>11</v>
      </c>
      <c r="B17" s="90">
        <v>4</v>
      </c>
      <c r="C17" s="90">
        <v>2</v>
      </c>
      <c r="D17" s="75">
        <v>12</v>
      </c>
      <c r="E17" s="75" t="s">
        <v>1956</v>
      </c>
      <c r="F17" s="75" t="s">
        <v>1957</v>
      </c>
      <c r="G17" s="75" t="s">
        <v>1958</v>
      </c>
      <c r="H17" s="75" t="s">
        <v>1959</v>
      </c>
      <c r="I17" s="11" t="s">
        <v>1960</v>
      </c>
      <c r="J17" s="75" t="s">
        <v>1961</v>
      </c>
      <c r="K17" s="99" t="s">
        <v>275</v>
      </c>
      <c r="L17" s="99"/>
      <c r="M17" s="79">
        <v>7759</v>
      </c>
      <c r="N17" s="79"/>
      <c r="O17" s="79">
        <v>4959</v>
      </c>
      <c r="P17" s="79"/>
      <c r="Q17" s="75" t="s">
        <v>1914</v>
      </c>
      <c r="R17" s="75" t="s">
        <v>1915</v>
      </c>
    </row>
    <row r="18" spans="1:19" s="13" customFormat="1" ht="409.5" customHeight="1" x14ac:dyDescent="0.25">
      <c r="A18" s="90">
        <v>12</v>
      </c>
      <c r="B18" s="90">
        <v>6</v>
      </c>
      <c r="C18" s="90">
        <v>1</v>
      </c>
      <c r="D18" s="75">
        <v>13</v>
      </c>
      <c r="E18" s="75" t="s">
        <v>1962</v>
      </c>
      <c r="F18" s="75" t="s">
        <v>1963</v>
      </c>
      <c r="G18" s="75" t="s">
        <v>1964</v>
      </c>
      <c r="H18" s="75" t="s">
        <v>1965</v>
      </c>
      <c r="I18" s="11" t="s">
        <v>1966</v>
      </c>
      <c r="J18" s="75" t="s">
        <v>1967</v>
      </c>
      <c r="K18" s="99" t="s">
        <v>1968</v>
      </c>
      <c r="L18" s="99"/>
      <c r="M18" s="79">
        <v>28740.16</v>
      </c>
      <c r="N18" s="79"/>
      <c r="O18" s="79">
        <v>18690</v>
      </c>
      <c r="P18" s="79"/>
      <c r="Q18" s="75" t="s">
        <v>1969</v>
      </c>
      <c r="R18" s="75" t="s">
        <v>1970</v>
      </c>
    </row>
    <row r="19" spans="1:19" s="13" customFormat="1" ht="210" x14ac:dyDescent="0.25">
      <c r="A19" s="90">
        <v>13</v>
      </c>
      <c r="B19" s="90">
        <v>6</v>
      </c>
      <c r="C19" s="90">
        <v>1</v>
      </c>
      <c r="D19" s="75">
        <v>13</v>
      </c>
      <c r="E19" s="75" t="s">
        <v>1971</v>
      </c>
      <c r="F19" s="75" t="s">
        <v>1972</v>
      </c>
      <c r="G19" s="75" t="s">
        <v>1973</v>
      </c>
      <c r="H19" s="75" t="s">
        <v>1974</v>
      </c>
      <c r="I19" s="11" t="s">
        <v>1975</v>
      </c>
      <c r="J19" s="75" t="s">
        <v>1976</v>
      </c>
      <c r="K19" s="99" t="s">
        <v>253</v>
      </c>
      <c r="L19" s="99"/>
      <c r="M19" s="79">
        <v>15858.44</v>
      </c>
      <c r="N19" s="79"/>
      <c r="O19" s="79">
        <v>12037.6</v>
      </c>
      <c r="P19" s="79"/>
      <c r="Q19" s="75" t="s">
        <v>1977</v>
      </c>
      <c r="R19" s="75" t="s">
        <v>1978</v>
      </c>
    </row>
    <row r="20" spans="1:19" s="13" customFormat="1" ht="255" x14ac:dyDescent="0.25">
      <c r="A20" s="90">
        <v>14</v>
      </c>
      <c r="B20" s="90">
        <v>6</v>
      </c>
      <c r="C20" s="90">
        <v>1</v>
      </c>
      <c r="D20" s="75">
        <v>13</v>
      </c>
      <c r="E20" s="75" t="s">
        <v>1979</v>
      </c>
      <c r="F20" s="75" t="s">
        <v>1980</v>
      </c>
      <c r="G20" s="75" t="s">
        <v>1981</v>
      </c>
      <c r="H20" s="75" t="s">
        <v>1982</v>
      </c>
      <c r="I20" s="11" t="s">
        <v>1983</v>
      </c>
      <c r="J20" s="75" t="s">
        <v>1984</v>
      </c>
      <c r="K20" s="99" t="s">
        <v>162</v>
      </c>
      <c r="L20" s="99"/>
      <c r="M20" s="79">
        <v>22096</v>
      </c>
      <c r="N20" s="79"/>
      <c r="O20" s="79">
        <v>18040.75</v>
      </c>
      <c r="P20" s="79"/>
      <c r="Q20" s="75" t="s">
        <v>1985</v>
      </c>
      <c r="R20" s="75" t="s">
        <v>1986</v>
      </c>
    </row>
    <row r="21" spans="1:19" s="13" customFormat="1" ht="375" x14ac:dyDescent="0.25">
      <c r="A21" s="90">
        <v>15</v>
      </c>
      <c r="B21" s="90">
        <v>6</v>
      </c>
      <c r="C21" s="90">
        <v>1</v>
      </c>
      <c r="D21" s="75">
        <v>13</v>
      </c>
      <c r="E21" s="75" t="s">
        <v>1987</v>
      </c>
      <c r="F21" s="75" t="s">
        <v>1988</v>
      </c>
      <c r="G21" s="75" t="s">
        <v>1989</v>
      </c>
      <c r="H21" s="75" t="s">
        <v>1990</v>
      </c>
      <c r="I21" s="11" t="s">
        <v>1991</v>
      </c>
      <c r="J21" s="75" t="s">
        <v>1992</v>
      </c>
      <c r="K21" s="99" t="s">
        <v>127</v>
      </c>
      <c r="L21" s="99"/>
      <c r="M21" s="79">
        <v>25964</v>
      </c>
      <c r="N21" s="79"/>
      <c r="O21" s="79">
        <v>15381</v>
      </c>
      <c r="P21" s="79"/>
      <c r="Q21" s="75" t="s">
        <v>1993</v>
      </c>
      <c r="R21" s="75" t="s">
        <v>1994</v>
      </c>
    </row>
    <row r="22" spans="1:19" s="22" customFormat="1" ht="345" x14ac:dyDescent="0.25">
      <c r="A22" s="90">
        <v>16</v>
      </c>
      <c r="B22" s="90">
        <v>6</v>
      </c>
      <c r="C22" s="90">
        <v>1</v>
      </c>
      <c r="D22" s="75">
        <v>13</v>
      </c>
      <c r="E22" s="75" t="s">
        <v>1995</v>
      </c>
      <c r="F22" s="75" t="s">
        <v>1996</v>
      </c>
      <c r="G22" s="75" t="s">
        <v>1997</v>
      </c>
      <c r="H22" s="75" t="s">
        <v>1998</v>
      </c>
      <c r="I22" s="11" t="s">
        <v>1999</v>
      </c>
      <c r="J22" s="75" t="s">
        <v>2000</v>
      </c>
      <c r="K22" s="99" t="s">
        <v>127</v>
      </c>
      <c r="L22" s="99"/>
      <c r="M22" s="79">
        <v>11334</v>
      </c>
      <c r="N22" s="79"/>
      <c r="O22" s="79">
        <v>9484</v>
      </c>
      <c r="P22" s="79"/>
      <c r="Q22" s="75" t="s">
        <v>2001</v>
      </c>
      <c r="R22" s="75" t="s">
        <v>2002</v>
      </c>
    </row>
    <row r="23" spans="1:19" s="13" customFormat="1" ht="345.75" customHeight="1" x14ac:dyDescent="0.25">
      <c r="A23" s="90">
        <v>17</v>
      </c>
      <c r="B23" s="90">
        <v>6</v>
      </c>
      <c r="C23" s="90">
        <v>3</v>
      </c>
      <c r="D23" s="75">
        <v>13</v>
      </c>
      <c r="E23" s="75" t="s">
        <v>2003</v>
      </c>
      <c r="F23" s="75" t="s">
        <v>2004</v>
      </c>
      <c r="G23" s="75" t="s">
        <v>2005</v>
      </c>
      <c r="H23" s="75" t="s">
        <v>2006</v>
      </c>
      <c r="I23" s="11" t="s">
        <v>2007</v>
      </c>
      <c r="J23" s="75" t="s">
        <v>2008</v>
      </c>
      <c r="K23" s="99" t="s">
        <v>2009</v>
      </c>
      <c r="L23" s="99"/>
      <c r="M23" s="79">
        <v>27669.01</v>
      </c>
      <c r="N23" s="79"/>
      <c r="O23" s="79">
        <v>22710.02</v>
      </c>
      <c r="P23" s="79"/>
      <c r="Q23" s="75" t="s">
        <v>2010</v>
      </c>
      <c r="R23" s="75" t="s">
        <v>2011</v>
      </c>
    </row>
    <row r="24" spans="1:19" s="13" customFormat="1" ht="165" x14ac:dyDescent="0.25">
      <c r="A24" s="90">
        <v>18</v>
      </c>
      <c r="B24" s="90">
        <v>6</v>
      </c>
      <c r="C24" s="90">
        <v>1</v>
      </c>
      <c r="D24" s="75">
        <v>13</v>
      </c>
      <c r="E24" s="75" t="s">
        <v>2012</v>
      </c>
      <c r="F24" s="75" t="s">
        <v>2013</v>
      </c>
      <c r="G24" s="75" t="s">
        <v>1997</v>
      </c>
      <c r="H24" s="75" t="s">
        <v>2014</v>
      </c>
      <c r="I24" s="11" t="s">
        <v>2015</v>
      </c>
      <c r="J24" s="75" t="s">
        <v>2016</v>
      </c>
      <c r="K24" s="99" t="s">
        <v>253</v>
      </c>
      <c r="L24" s="99"/>
      <c r="M24" s="79">
        <v>53234.5</v>
      </c>
      <c r="N24" s="79"/>
      <c r="O24" s="79">
        <v>46232.24</v>
      </c>
      <c r="P24" s="79"/>
      <c r="Q24" s="75" t="s">
        <v>2017</v>
      </c>
      <c r="R24" s="75" t="s">
        <v>2018</v>
      </c>
    </row>
    <row r="25" spans="1:19" s="22" customFormat="1" ht="390" x14ac:dyDescent="0.25">
      <c r="A25" s="90">
        <v>19</v>
      </c>
      <c r="B25" s="90">
        <v>3</v>
      </c>
      <c r="C25" s="90" t="s">
        <v>2019</v>
      </c>
      <c r="D25" s="75">
        <v>13</v>
      </c>
      <c r="E25" s="75" t="s">
        <v>2020</v>
      </c>
      <c r="F25" s="75" t="s">
        <v>2021</v>
      </c>
      <c r="G25" s="75" t="s">
        <v>2022</v>
      </c>
      <c r="H25" s="75" t="s">
        <v>1904</v>
      </c>
      <c r="I25" s="11" t="s">
        <v>2023</v>
      </c>
      <c r="J25" s="75" t="s">
        <v>2024</v>
      </c>
      <c r="K25" s="99" t="s">
        <v>253</v>
      </c>
      <c r="L25" s="99"/>
      <c r="M25" s="79">
        <v>8511.25</v>
      </c>
      <c r="N25" s="79"/>
      <c r="O25" s="79">
        <v>7736.7</v>
      </c>
      <c r="P25" s="79"/>
      <c r="Q25" s="75" t="s">
        <v>2025</v>
      </c>
      <c r="R25" s="75" t="s">
        <v>2026</v>
      </c>
    </row>
    <row r="26" spans="1:19" s="13" customFormat="1" ht="60" x14ac:dyDescent="0.25">
      <c r="A26" s="90">
        <v>20</v>
      </c>
      <c r="B26" s="90" t="s">
        <v>68</v>
      </c>
      <c r="C26" s="90">
        <v>5</v>
      </c>
      <c r="D26" s="75">
        <v>4</v>
      </c>
      <c r="E26" s="165" t="s">
        <v>2027</v>
      </c>
      <c r="F26" s="75" t="s">
        <v>2028</v>
      </c>
      <c r="G26" s="75" t="s">
        <v>2029</v>
      </c>
      <c r="H26" s="75" t="s">
        <v>2030</v>
      </c>
      <c r="I26" s="11" t="s">
        <v>1884</v>
      </c>
      <c r="J26" s="75" t="s">
        <v>2031</v>
      </c>
      <c r="K26" s="99"/>
      <c r="L26" s="99" t="s">
        <v>89</v>
      </c>
      <c r="M26" s="79"/>
      <c r="N26" s="79">
        <v>19950</v>
      </c>
      <c r="O26" s="79"/>
      <c r="P26" s="79">
        <v>19950</v>
      </c>
      <c r="Q26" s="75" t="s">
        <v>1887</v>
      </c>
      <c r="R26" s="75" t="s">
        <v>1888</v>
      </c>
    </row>
    <row r="27" spans="1:19" s="18" customFormat="1" ht="105" customHeight="1" x14ac:dyDescent="0.25">
      <c r="A27" s="672">
        <v>21</v>
      </c>
      <c r="B27" s="667" t="s">
        <v>68</v>
      </c>
      <c r="C27" s="667">
        <v>3</v>
      </c>
      <c r="D27" s="667">
        <v>10</v>
      </c>
      <c r="E27" s="689" t="s">
        <v>1881</v>
      </c>
      <c r="F27" s="687" t="s">
        <v>1882</v>
      </c>
      <c r="G27" s="687" t="s">
        <v>1883</v>
      </c>
      <c r="H27" s="667" t="s">
        <v>1193</v>
      </c>
      <c r="I27" s="667" t="s">
        <v>1884</v>
      </c>
      <c r="J27" s="667" t="s">
        <v>1885</v>
      </c>
      <c r="K27" s="667"/>
      <c r="L27" s="667" t="s">
        <v>2032</v>
      </c>
      <c r="M27" s="734"/>
      <c r="N27" s="734">
        <v>340000</v>
      </c>
      <c r="O27" s="734"/>
      <c r="P27" s="685">
        <v>310701.33</v>
      </c>
      <c r="Q27" s="667" t="s">
        <v>1887</v>
      </c>
      <c r="R27" s="667" t="s">
        <v>1888</v>
      </c>
    </row>
    <row r="28" spans="1:19" s="13" customFormat="1" ht="94.5" customHeight="1" x14ac:dyDescent="0.25">
      <c r="A28" s="669">
        <v>22</v>
      </c>
      <c r="B28" s="75" t="s">
        <v>68</v>
      </c>
      <c r="C28" s="75">
        <v>3</v>
      </c>
      <c r="D28" s="75">
        <v>13</v>
      </c>
      <c r="E28" s="165" t="s">
        <v>6310</v>
      </c>
      <c r="F28" s="248" t="s">
        <v>1890</v>
      </c>
      <c r="G28" s="165" t="s">
        <v>1891</v>
      </c>
      <c r="H28" s="75" t="s">
        <v>1193</v>
      </c>
      <c r="I28" s="75" t="s">
        <v>1884</v>
      </c>
      <c r="J28" s="75" t="s">
        <v>1892</v>
      </c>
      <c r="K28" s="75"/>
      <c r="L28" s="75" t="s">
        <v>2033</v>
      </c>
      <c r="M28" s="138"/>
      <c r="N28" s="138">
        <v>14900</v>
      </c>
      <c r="O28" s="138"/>
      <c r="P28" s="138">
        <v>14900</v>
      </c>
      <c r="Q28" s="75" t="s">
        <v>1887</v>
      </c>
      <c r="R28" s="75" t="s">
        <v>1888</v>
      </c>
    </row>
    <row r="29" spans="1:19" s="250" customFormat="1" ht="118.5" customHeight="1" x14ac:dyDescent="0.2">
      <c r="A29" s="75">
        <v>23</v>
      </c>
      <c r="B29" s="75" t="s">
        <v>68</v>
      </c>
      <c r="C29" s="75">
        <v>1</v>
      </c>
      <c r="D29" s="75">
        <v>13</v>
      </c>
      <c r="E29" s="165" t="s">
        <v>2034</v>
      </c>
      <c r="F29" s="248" t="s">
        <v>2035</v>
      </c>
      <c r="G29" s="165" t="s">
        <v>2036</v>
      </c>
      <c r="H29" s="75" t="s">
        <v>1193</v>
      </c>
      <c r="I29" s="75" t="s">
        <v>1884</v>
      </c>
      <c r="J29" s="75" t="s">
        <v>652</v>
      </c>
      <c r="K29" s="75"/>
      <c r="L29" s="75" t="s">
        <v>124</v>
      </c>
      <c r="M29" s="75"/>
      <c r="N29" s="138">
        <v>35000</v>
      </c>
      <c r="O29" s="75"/>
      <c r="P29" s="138">
        <v>35000</v>
      </c>
      <c r="Q29" s="165" t="s">
        <v>1887</v>
      </c>
      <c r="R29" s="165" t="s">
        <v>1888</v>
      </c>
      <c r="S29" s="249"/>
    </row>
    <row r="30" spans="1:19" s="13" customFormat="1" ht="207.75" customHeight="1" x14ac:dyDescent="0.25">
      <c r="A30" s="251">
        <v>24</v>
      </c>
      <c r="B30" s="252">
        <v>6</v>
      </c>
      <c r="C30" s="252">
        <v>1</v>
      </c>
      <c r="D30" s="252">
        <v>3</v>
      </c>
      <c r="E30" s="252" t="s">
        <v>2037</v>
      </c>
      <c r="F30" s="252" t="s">
        <v>2038</v>
      </c>
      <c r="G30" s="252" t="s">
        <v>2039</v>
      </c>
      <c r="H30" s="253" t="s">
        <v>2040</v>
      </c>
      <c r="I30" s="253" t="s">
        <v>2041</v>
      </c>
      <c r="J30" s="252" t="s">
        <v>2042</v>
      </c>
      <c r="K30" s="254"/>
      <c r="L30" s="255" t="s">
        <v>73</v>
      </c>
      <c r="M30" s="256"/>
      <c r="N30" s="256">
        <v>22600</v>
      </c>
      <c r="O30" s="256"/>
      <c r="P30" s="256">
        <v>20000</v>
      </c>
      <c r="Q30" s="254" t="s">
        <v>2043</v>
      </c>
      <c r="R30" s="254" t="s">
        <v>2044</v>
      </c>
    </row>
    <row r="31" spans="1:19" s="13" customFormat="1" ht="164.25" customHeight="1" x14ac:dyDescent="0.25">
      <c r="A31" s="80">
        <v>25</v>
      </c>
      <c r="B31" s="86">
        <v>6</v>
      </c>
      <c r="C31" s="86">
        <v>5</v>
      </c>
      <c r="D31" s="86">
        <v>4</v>
      </c>
      <c r="E31" s="86" t="s">
        <v>2045</v>
      </c>
      <c r="F31" s="86" t="s">
        <v>2046</v>
      </c>
      <c r="G31" s="86" t="s">
        <v>2047</v>
      </c>
      <c r="H31" s="75" t="s">
        <v>2048</v>
      </c>
      <c r="I31" s="11" t="s">
        <v>2049</v>
      </c>
      <c r="J31" s="86" t="s">
        <v>2050</v>
      </c>
      <c r="K31" s="257"/>
      <c r="L31" s="211" t="s">
        <v>52</v>
      </c>
      <c r="M31" s="83"/>
      <c r="N31" s="83">
        <v>89600</v>
      </c>
      <c r="O31" s="83"/>
      <c r="P31" s="83">
        <v>89600</v>
      </c>
      <c r="Q31" s="95" t="s">
        <v>2051</v>
      </c>
      <c r="R31" s="86" t="s">
        <v>2052</v>
      </c>
    </row>
    <row r="32" spans="1:19" s="18" customFormat="1" ht="128.25" customHeight="1" x14ac:dyDescent="0.25">
      <c r="A32" s="670">
        <v>26</v>
      </c>
      <c r="B32" s="673">
        <v>1</v>
      </c>
      <c r="C32" s="667">
        <v>1</v>
      </c>
      <c r="D32" s="667">
        <v>6</v>
      </c>
      <c r="E32" s="735" t="s">
        <v>2053</v>
      </c>
      <c r="F32" s="667" t="s">
        <v>2054</v>
      </c>
      <c r="G32" s="667" t="s">
        <v>2047</v>
      </c>
      <c r="H32" s="667" t="s">
        <v>2048</v>
      </c>
      <c r="I32" s="16" t="s">
        <v>2055</v>
      </c>
      <c r="J32" s="735" t="s">
        <v>2056</v>
      </c>
      <c r="K32" s="676"/>
      <c r="L32" s="676" t="s">
        <v>124</v>
      </c>
      <c r="M32" s="677"/>
      <c r="N32" s="677">
        <v>114980</v>
      </c>
      <c r="O32" s="677"/>
      <c r="P32" s="677">
        <v>92600</v>
      </c>
      <c r="Q32" s="667" t="s">
        <v>2057</v>
      </c>
      <c r="R32" s="667" t="s">
        <v>2058</v>
      </c>
    </row>
    <row r="33" spans="1:19" s="18" customFormat="1" ht="199.5" customHeight="1" x14ac:dyDescent="0.25">
      <c r="A33" s="670">
        <v>27</v>
      </c>
      <c r="B33" s="667">
        <v>6</v>
      </c>
      <c r="C33" s="46">
        <v>1</v>
      </c>
      <c r="D33" s="46">
        <v>6</v>
      </c>
      <c r="E33" s="46" t="s">
        <v>2059</v>
      </c>
      <c r="F33" s="46" t="s">
        <v>2060</v>
      </c>
      <c r="G33" s="46" t="s">
        <v>2061</v>
      </c>
      <c r="H33" s="46" t="s">
        <v>2062</v>
      </c>
      <c r="I33" s="737" t="s">
        <v>2063</v>
      </c>
      <c r="J33" s="667" t="s">
        <v>2064</v>
      </c>
      <c r="K33" s="736"/>
      <c r="L33" s="736" t="s">
        <v>124</v>
      </c>
      <c r="M33" s="738"/>
      <c r="N33" s="738">
        <v>60530.73</v>
      </c>
      <c r="O33" s="738"/>
      <c r="P33" s="738">
        <v>47625.26</v>
      </c>
      <c r="Q33" s="46" t="s">
        <v>2065</v>
      </c>
      <c r="R33" s="46" t="s">
        <v>2066</v>
      </c>
    </row>
    <row r="34" spans="1:19" s="18" customFormat="1" ht="192" customHeight="1" x14ac:dyDescent="0.25">
      <c r="A34" s="672">
        <v>28</v>
      </c>
      <c r="B34" s="672">
        <v>2</v>
      </c>
      <c r="C34" s="672" t="s">
        <v>1665</v>
      </c>
      <c r="D34" s="672">
        <v>10</v>
      </c>
      <c r="E34" s="667" t="s">
        <v>2067</v>
      </c>
      <c r="F34" s="667" t="s">
        <v>2068</v>
      </c>
      <c r="G34" s="667" t="s">
        <v>2069</v>
      </c>
      <c r="H34" s="667" t="s">
        <v>2070</v>
      </c>
      <c r="I34" s="667" t="s">
        <v>2071</v>
      </c>
      <c r="J34" s="667" t="s">
        <v>2072</v>
      </c>
      <c r="K34" s="686"/>
      <c r="L34" s="672" t="s">
        <v>101</v>
      </c>
      <c r="M34" s="686"/>
      <c r="N34" s="677">
        <v>59362.559999999998</v>
      </c>
      <c r="O34" s="686"/>
      <c r="P34" s="677">
        <v>37007.56</v>
      </c>
      <c r="Q34" s="667" t="s">
        <v>2073</v>
      </c>
      <c r="R34" s="46" t="s">
        <v>2074</v>
      </c>
    </row>
    <row r="35" spans="1:19" s="13" customFormat="1" ht="231" customHeight="1" x14ac:dyDescent="0.25">
      <c r="A35" s="90">
        <v>29</v>
      </c>
      <c r="B35" s="82">
        <v>6</v>
      </c>
      <c r="C35" s="82">
        <v>3</v>
      </c>
      <c r="D35" s="82">
        <v>10</v>
      </c>
      <c r="E35" s="88" t="s">
        <v>2075</v>
      </c>
      <c r="F35" s="88" t="s">
        <v>2076</v>
      </c>
      <c r="G35" s="82" t="s">
        <v>2077</v>
      </c>
      <c r="H35" s="75" t="s">
        <v>2078</v>
      </c>
      <c r="I35" s="75" t="s">
        <v>2079</v>
      </c>
      <c r="J35" s="88" t="s">
        <v>2080</v>
      </c>
      <c r="K35" s="213"/>
      <c r="L35" s="90" t="s">
        <v>127</v>
      </c>
      <c r="M35" s="213"/>
      <c r="N35" s="79">
        <v>28079.8</v>
      </c>
      <c r="O35" s="213"/>
      <c r="P35" s="79">
        <v>19399.8</v>
      </c>
      <c r="Q35" s="90" t="s">
        <v>2081</v>
      </c>
      <c r="R35" s="48" t="s">
        <v>2082</v>
      </c>
    </row>
    <row r="36" spans="1:19" s="13" customFormat="1" ht="199.5" customHeight="1" x14ac:dyDescent="0.25">
      <c r="A36" s="90">
        <v>30</v>
      </c>
      <c r="B36" s="82">
        <v>6</v>
      </c>
      <c r="C36" s="82">
        <v>5</v>
      </c>
      <c r="D36" s="82">
        <v>11</v>
      </c>
      <c r="E36" s="82" t="s">
        <v>2083</v>
      </c>
      <c r="F36" s="259" t="s">
        <v>2084</v>
      </c>
      <c r="G36" s="82" t="s">
        <v>261</v>
      </c>
      <c r="H36" s="75" t="s">
        <v>2085</v>
      </c>
      <c r="I36" s="90" t="s">
        <v>2086</v>
      </c>
      <c r="J36" s="88" t="s">
        <v>2087</v>
      </c>
      <c r="K36" s="213"/>
      <c r="L36" s="90" t="s">
        <v>127</v>
      </c>
      <c r="M36" s="213"/>
      <c r="N36" s="79">
        <v>19776.3</v>
      </c>
      <c r="O36" s="213"/>
      <c r="P36" s="90">
        <v>10907.02</v>
      </c>
      <c r="Q36" s="90" t="s">
        <v>1937</v>
      </c>
      <c r="R36" s="48" t="s">
        <v>2088</v>
      </c>
    </row>
    <row r="37" spans="1:19" s="18" customFormat="1" ht="105.75" customHeight="1" x14ac:dyDescent="0.25">
      <c r="A37" s="672">
        <v>31</v>
      </c>
      <c r="B37" s="671">
        <v>6</v>
      </c>
      <c r="C37" s="671">
        <v>5</v>
      </c>
      <c r="D37" s="671">
        <v>11</v>
      </c>
      <c r="E37" s="675" t="s">
        <v>2089</v>
      </c>
      <c r="F37" s="675" t="s">
        <v>2090</v>
      </c>
      <c r="G37" s="671" t="s">
        <v>2091</v>
      </c>
      <c r="H37" s="667" t="s">
        <v>2092</v>
      </c>
      <c r="I37" s="667" t="s">
        <v>2093</v>
      </c>
      <c r="J37" s="675" t="s">
        <v>2094</v>
      </c>
      <c r="K37" s="686"/>
      <c r="L37" s="672" t="s">
        <v>127</v>
      </c>
      <c r="M37" s="686"/>
      <c r="N37" s="677">
        <v>24331.4</v>
      </c>
      <c r="O37" s="686"/>
      <c r="P37" s="677">
        <v>13159</v>
      </c>
      <c r="Q37" s="667" t="s">
        <v>1928</v>
      </c>
      <c r="R37" s="46" t="s">
        <v>2095</v>
      </c>
    </row>
    <row r="38" spans="1:19" s="13" customFormat="1" ht="153" customHeight="1" x14ac:dyDescent="0.25">
      <c r="A38" s="90">
        <v>32</v>
      </c>
      <c r="B38" s="82">
        <v>6</v>
      </c>
      <c r="C38" s="82">
        <v>5</v>
      </c>
      <c r="D38" s="82">
        <v>11</v>
      </c>
      <c r="E38" s="82" t="s">
        <v>2096</v>
      </c>
      <c r="F38" s="88" t="s">
        <v>2097</v>
      </c>
      <c r="G38" s="82" t="s">
        <v>2091</v>
      </c>
      <c r="H38" s="75" t="s">
        <v>2098</v>
      </c>
      <c r="I38" s="75" t="s">
        <v>2099</v>
      </c>
      <c r="J38" s="88" t="s">
        <v>2100</v>
      </c>
      <c r="K38" s="213"/>
      <c r="L38" s="90" t="s">
        <v>127</v>
      </c>
      <c r="M38" s="213"/>
      <c r="N38" s="79">
        <v>20412</v>
      </c>
      <c r="O38" s="90"/>
      <c r="P38" s="79">
        <v>8812</v>
      </c>
      <c r="Q38" s="75" t="s">
        <v>2101</v>
      </c>
      <c r="R38" s="48" t="s">
        <v>2102</v>
      </c>
    </row>
    <row r="39" spans="1:19" s="18" customFormat="1" ht="153" customHeight="1" x14ac:dyDescent="0.25">
      <c r="A39" s="672">
        <v>33</v>
      </c>
      <c r="B39" s="671">
        <v>6</v>
      </c>
      <c r="C39" s="671">
        <v>5</v>
      </c>
      <c r="D39" s="671">
        <v>11</v>
      </c>
      <c r="E39" s="675" t="s">
        <v>2103</v>
      </c>
      <c r="F39" s="675" t="s">
        <v>2104</v>
      </c>
      <c r="G39" s="671" t="s">
        <v>266</v>
      </c>
      <c r="H39" s="667" t="s">
        <v>2105</v>
      </c>
      <c r="I39" s="672" t="s">
        <v>2106</v>
      </c>
      <c r="J39" s="675" t="s">
        <v>2107</v>
      </c>
      <c r="K39" s="686"/>
      <c r="L39" s="672" t="s">
        <v>81</v>
      </c>
      <c r="M39" s="686"/>
      <c r="N39" s="677">
        <v>13747.49</v>
      </c>
      <c r="O39" s="686"/>
      <c r="P39" s="685">
        <v>11626</v>
      </c>
      <c r="Q39" s="667" t="s">
        <v>2108</v>
      </c>
      <c r="R39" s="667" t="s">
        <v>2109</v>
      </c>
    </row>
    <row r="40" spans="1:19" s="13" customFormat="1" ht="240" customHeight="1" x14ac:dyDescent="0.25">
      <c r="A40" s="90">
        <v>34</v>
      </c>
      <c r="B40" s="82">
        <v>6</v>
      </c>
      <c r="C40" s="82">
        <v>5</v>
      </c>
      <c r="D40" s="82">
        <v>11</v>
      </c>
      <c r="E40" s="88" t="s">
        <v>2110</v>
      </c>
      <c r="F40" s="88" t="s">
        <v>2111</v>
      </c>
      <c r="G40" s="82" t="s">
        <v>250</v>
      </c>
      <c r="H40" s="75" t="s">
        <v>2112</v>
      </c>
      <c r="I40" s="90" t="s">
        <v>2113</v>
      </c>
      <c r="J40" s="88" t="s">
        <v>2114</v>
      </c>
      <c r="K40" s="213"/>
      <c r="L40" s="90" t="s">
        <v>52</v>
      </c>
      <c r="M40" s="213"/>
      <c r="N40" s="79">
        <v>16739</v>
      </c>
      <c r="O40" s="213"/>
      <c r="P40" s="79">
        <v>14684</v>
      </c>
      <c r="Q40" s="75" t="s">
        <v>2115</v>
      </c>
      <c r="R40" s="75" t="s">
        <v>2116</v>
      </c>
    </row>
    <row r="41" spans="1:19" s="18" customFormat="1" ht="135" customHeight="1" x14ac:dyDescent="0.25">
      <c r="A41" s="672">
        <v>35</v>
      </c>
      <c r="B41" s="671">
        <v>4</v>
      </c>
      <c r="C41" s="671">
        <v>2</v>
      </c>
      <c r="D41" s="671">
        <v>12</v>
      </c>
      <c r="E41" s="671" t="s">
        <v>2117</v>
      </c>
      <c r="F41" s="675" t="s">
        <v>2118</v>
      </c>
      <c r="G41" s="671" t="s">
        <v>2119</v>
      </c>
      <c r="H41" s="667" t="s">
        <v>2120</v>
      </c>
      <c r="I41" s="667" t="s">
        <v>2121</v>
      </c>
      <c r="J41" s="675" t="s">
        <v>2122</v>
      </c>
      <c r="K41" s="686"/>
      <c r="L41" s="672" t="s">
        <v>124</v>
      </c>
      <c r="M41" s="686"/>
      <c r="N41" s="677">
        <v>20090.3</v>
      </c>
      <c r="O41" s="686"/>
      <c r="P41" s="677">
        <v>8394.2000000000007</v>
      </c>
      <c r="Q41" s="667" t="s">
        <v>2073</v>
      </c>
      <c r="R41" s="46" t="s">
        <v>2074</v>
      </c>
    </row>
    <row r="42" spans="1:19" s="13" customFormat="1" ht="93" customHeight="1" x14ac:dyDescent="0.25">
      <c r="A42" s="90">
        <v>36</v>
      </c>
      <c r="B42" s="90">
        <v>6</v>
      </c>
      <c r="C42" s="90">
        <v>1</v>
      </c>
      <c r="D42" s="90">
        <v>13</v>
      </c>
      <c r="E42" s="260" t="s">
        <v>2123</v>
      </c>
      <c r="F42" s="75" t="s">
        <v>2124</v>
      </c>
      <c r="G42" s="90" t="s">
        <v>301</v>
      </c>
      <c r="H42" s="90" t="s">
        <v>2125</v>
      </c>
      <c r="I42" s="90" t="s">
        <v>2126</v>
      </c>
      <c r="J42" s="210" t="s">
        <v>2127</v>
      </c>
      <c r="K42" s="169"/>
      <c r="L42" s="90" t="s">
        <v>2128</v>
      </c>
      <c r="M42" s="261"/>
      <c r="N42" s="79">
        <v>43048.6</v>
      </c>
      <c r="O42" s="261"/>
      <c r="P42" s="79">
        <v>21000</v>
      </c>
      <c r="Q42" s="260" t="s">
        <v>2129</v>
      </c>
      <c r="R42" s="260" t="s">
        <v>2130</v>
      </c>
    </row>
    <row r="43" spans="1:19" ht="312.75" customHeight="1" x14ac:dyDescent="0.25">
      <c r="A43" s="262">
        <v>37</v>
      </c>
      <c r="B43" s="115">
        <v>6</v>
      </c>
      <c r="C43" s="115">
        <v>1</v>
      </c>
      <c r="D43" s="115">
        <v>13</v>
      </c>
      <c r="E43" s="263" t="s">
        <v>2131</v>
      </c>
      <c r="F43" s="263" t="s">
        <v>2132</v>
      </c>
      <c r="G43" s="113" t="s">
        <v>2133</v>
      </c>
      <c r="H43" s="113" t="s">
        <v>2134</v>
      </c>
      <c r="I43" s="263" t="s">
        <v>2135</v>
      </c>
      <c r="J43" s="113" t="s">
        <v>2136</v>
      </c>
      <c r="K43" s="264"/>
      <c r="L43" s="115" t="s">
        <v>774</v>
      </c>
      <c r="M43" s="240"/>
      <c r="N43" s="265">
        <v>20722.23</v>
      </c>
      <c r="O43" s="240"/>
      <c r="P43" s="265">
        <v>15118.95</v>
      </c>
      <c r="Q43" s="263" t="s">
        <v>2137</v>
      </c>
      <c r="R43" s="263" t="s">
        <v>2138</v>
      </c>
      <c r="S43" s="22"/>
    </row>
    <row r="44" spans="1:19" ht="211.5" customHeight="1" x14ac:dyDescent="0.25">
      <c r="A44" s="262">
        <v>38</v>
      </c>
      <c r="B44" s="115">
        <v>6</v>
      </c>
      <c r="C44" s="115">
        <v>3</v>
      </c>
      <c r="D44" s="115">
        <v>13</v>
      </c>
      <c r="E44" s="266" t="s">
        <v>2139</v>
      </c>
      <c r="F44" s="113" t="s">
        <v>2140</v>
      </c>
      <c r="G44" s="113" t="s">
        <v>2141</v>
      </c>
      <c r="H44" s="263" t="s">
        <v>2142</v>
      </c>
      <c r="I44" s="263" t="s">
        <v>2143</v>
      </c>
      <c r="J44" s="113" t="s">
        <v>2144</v>
      </c>
      <c r="K44" s="264"/>
      <c r="L44" s="115" t="s">
        <v>2128</v>
      </c>
      <c r="M44" s="240"/>
      <c r="N44" s="265">
        <v>32866.35</v>
      </c>
      <c r="O44" s="240"/>
      <c r="P44" s="265">
        <v>28148.42</v>
      </c>
      <c r="Q44" s="263" t="s">
        <v>2145</v>
      </c>
      <c r="R44" s="263" t="s">
        <v>2146</v>
      </c>
      <c r="S44" s="22"/>
    </row>
    <row r="45" spans="1:19" ht="105" x14ac:dyDescent="0.25">
      <c r="A45" s="262">
        <v>39</v>
      </c>
      <c r="B45" s="115">
        <v>6</v>
      </c>
      <c r="C45" s="115">
        <v>1</v>
      </c>
      <c r="D45" s="115">
        <v>13</v>
      </c>
      <c r="E45" s="263" t="s">
        <v>2147</v>
      </c>
      <c r="F45" s="113" t="s">
        <v>2148</v>
      </c>
      <c r="G45" s="113" t="s">
        <v>2149</v>
      </c>
      <c r="H45" s="113" t="s">
        <v>2150</v>
      </c>
      <c r="I45" s="113" t="s">
        <v>2151</v>
      </c>
      <c r="J45" s="113" t="s">
        <v>2152</v>
      </c>
      <c r="K45" s="264"/>
      <c r="L45" s="115" t="s">
        <v>101</v>
      </c>
      <c r="M45" s="240"/>
      <c r="N45" s="265">
        <v>11760.54</v>
      </c>
      <c r="O45" s="240"/>
      <c r="P45" s="265">
        <v>8550.5400000000009</v>
      </c>
      <c r="Q45" s="263" t="s">
        <v>2153</v>
      </c>
      <c r="R45" s="263" t="s">
        <v>2154</v>
      </c>
      <c r="S45" s="22"/>
    </row>
    <row r="46" spans="1:19" ht="120" x14ac:dyDescent="0.25">
      <c r="A46" s="115">
        <v>40</v>
      </c>
      <c r="B46" s="115">
        <v>6</v>
      </c>
      <c r="C46" s="115">
        <v>1</v>
      </c>
      <c r="D46" s="115">
        <v>13</v>
      </c>
      <c r="E46" s="113" t="s">
        <v>2155</v>
      </c>
      <c r="F46" s="263" t="s">
        <v>2156</v>
      </c>
      <c r="G46" s="113" t="s">
        <v>2133</v>
      </c>
      <c r="H46" s="263" t="s">
        <v>2157</v>
      </c>
      <c r="I46" s="113" t="s">
        <v>2158</v>
      </c>
      <c r="J46" s="113" t="s">
        <v>2159</v>
      </c>
      <c r="K46" s="264"/>
      <c r="L46" s="115" t="s">
        <v>2160</v>
      </c>
      <c r="M46" s="240"/>
      <c r="N46" s="265">
        <v>9817.6</v>
      </c>
      <c r="O46" s="240"/>
      <c r="P46" s="265">
        <v>8500</v>
      </c>
      <c r="Q46" s="263" t="s">
        <v>2161</v>
      </c>
      <c r="R46" s="263" t="s">
        <v>2162</v>
      </c>
    </row>
    <row r="47" spans="1:19" x14ac:dyDescent="0.25">
      <c r="A47" s="22"/>
      <c r="B47" s="22"/>
      <c r="C47" s="22"/>
      <c r="D47" s="22"/>
      <c r="E47" s="22"/>
      <c r="F47" s="22"/>
      <c r="G47" s="22"/>
      <c r="H47" s="22"/>
      <c r="I47" s="22"/>
      <c r="J47" s="22"/>
      <c r="K47" s="22"/>
      <c r="L47" s="22"/>
      <c r="M47" s="22"/>
      <c r="N47" s="22"/>
      <c r="O47" s="22"/>
      <c r="P47" s="22"/>
      <c r="Q47" s="22"/>
      <c r="R47" s="22"/>
    </row>
    <row r="48" spans="1:19" x14ac:dyDescent="0.25">
      <c r="M48" s="955" t="s">
        <v>242</v>
      </c>
      <c r="N48" s="956"/>
      <c r="O48" s="957" t="s">
        <v>243</v>
      </c>
      <c r="P48" s="957"/>
    </row>
    <row r="49" spans="13:17" x14ac:dyDescent="0.25">
      <c r="M49" s="54" t="s">
        <v>244</v>
      </c>
      <c r="N49" s="54" t="s">
        <v>245</v>
      </c>
      <c r="O49" s="54" t="s">
        <v>244</v>
      </c>
      <c r="P49" s="54" t="s">
        <v>245</v>
      </c>
    </row>
    <row r="50" spans="13:17" x14ac:dyDescent="0.25">
      <c r="M50" s="155">
        <v>6</v>
      </c>
      <c r="N50" s="268">
        <f>O7+O8+P26+P27+P28+P29</f>
        <v>679532.04</v>
      </c>
      <c r="O50" s="62">
        <v>34</v>
      </c>
      <c r="P50" s="268">
        <v>787240.49</v>
      </c>
    </row>
    <row r="51" spans="13:17" x14ac:dyDescent="0.25">
      <c r="P51" s="2"/>
    </row>
    <row r="52" spans="13:17" x14ac:dyDescent="0.25">
      <c r="P52" s="2"/>
    </row>
    <row r="58" spans="13:17" x14ac:dyDescent="0.25">
      <c r="Q58" s="2"/>
    </row>
  </sheetData>
  <mergeCells count="17">
    <mergeCell ref="Q4:Q5"/>
    <mergeCell ref="R4:R5"/>
    <mergeCell ref="M48:N48"/>
    <mergeCell ref="O48:P48"/>
    <mergeCell ref="J1:R1"/>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1DBD-B6DC-43AF-8C01-D2C4BE8715B9}">
  <dimension ref="A1:S84"/>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M1" s="2"/>
      <c r="N1" s="2"/>
      <c r="O1" s="2"/>
      <c r="P1" s="554"/>
    </row>
    <row r="2" spans="1:19" x14ac:dyDescent="0.25">
      <c r="A2" s="1" t="s">
        <v>6271</v>
      </c>
      <c r="M2" s="2"/>
      <c r="N2" s="2"/>
      <c r="O2" s="2"/>
      <c r="P2" s="554"/>
    </row>
    <row r="3" spans="1:19" x14ac:dyDescent="0.25">
      <c r="M3" s="2"/>
      <c r="N3" s="2"/>
      <c r="O3" s="2"/>
      <c r="P3" s="554"/>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847"/>
      <c r="M4" s="986" t="s">
        <v>10</v>
      </c>
      <c r="N4" s="986"/>
      <c r="O4" s="986" t="s">
        <v>11</v>
      </c>
      <c r="P4" s="986"/>
      <c r="Q4" s="972" t="s">
        <v>12</v>
      </c>
      <c r="R4" s="1160" t="s">
        <v>13</v>
      </c>
      <c r="S4" s="128"/>
    </row>
    <row r="5" spans="1:19" s="129" customFormat="1" ht="35.25" customHeight="1" x14ac:dyDescent="0.25">
      <c r="A5" s="973"/>
      <c r="B5" s="975"/>
      <c r="C5" s="975"/>
      <c r="D5" s="975"/>
      <c r="E5" s="973"/>
      <c r="F5" s="973"/>
      <c r="G5" s="973"/>
      <c r="H5" s="333" t="s">
        <v>14</v>
      </c>
      <c r="I5" s="333" t="s">
        <v>15</v>
      </c>
      <c r="J5" s="973"/>
      <c r="K5" s="334">
        <v>2018</v>
      </c>
      <c r="L5" s="334">
        <v>2019</v>
      </c>
      <c r="M5" s="132">
        <v>2018</v>
      </c>
      <c r="N5" s="132">
        <v>2019</v>
      </c>
      <c r="O5" s="132">
        <v>2018</v>
      </c>
      <c r="P5" s="132">
        <v>2019</v>
      </c>
      <c r="Q5" s="973"/>
      <c r="R5" s="1161"/>
      <c r="S5" s="128"/>
    </row>
    <row r="6" spans="1:19" s="129" customFormat="1" ht="15.75" customHeight="1" x14ac:dyDescent="0.25">
      <c r="A6" s="332" t="s">
        <v>16</v>
      </c>
      <c r="B6" s="333" t="s">
        <v>17</v>
      </c>
      <c r="C6" s="333" t="s">
        <v>18</v>
      </c>
      <c r="D6" s="333" t="s">
        <v>19</v>
      </c>
      <c r="E6" s="332" t="s">
        <v>20</v>
      </c>
      <c r="F6" s="332" t="s">
        <v>21</v>
      </c>
      <c r="G6" s="332" t="s">
        <v>22</v>
      </c>
      <c r="H6" s="333" t="s">
        <v>23</v>
      </c>
      <c r="I6" s="333" t="s">
        <v>24</v>
      </c>
      <c r="J6" s="332" t="s">
        <v>25</v>
      </c>
      <c r="K6" s="334" t="s">
        <v>26</v>
      </c>
      <c r="L6" s="334" t="s">
        <v>27</v>
      </c>
      <c r="M6" s="335" t="s">
        <v>28</v>
      </c>
      <c r="N6" s="335" t="s">
        <v>29</v>
      </c>
      <c r="O6" s="335" t="s">
        <v>30</v>
      </c>
      <c r="P6" s="335" t="s">
        <v>31</v>
      </c>
      <c r="Q6" s="332" t="s">
        <v>32</v>
      </c>
      <c r="R6" s="345" t="s">
        <v>33</v>
      </c>
      <c r="S6" s="128"/>
    </row>
    <row r="7" spans="1:19" s="513" customFormat="1" ht="231" customHeight="1" x14ac:dyDescent="0.25">
      <c r="A7" s="330">
        <v>1</v>
      </c>
      <c r="B7" s="330">
        <v>6</v>
      </c>
      <c r="C7" s="330">
        <v>1</v>
      </c>
      <c r="D7" s="330">
        <v>3</v>
      </c>
      <c r="E7" s="330" t="s">
        <v>4958</v>
      </c>
      <c r="F7" s="392" t="s">
        <v>4959</v>
      </c>
      <c r="G7" s="330" t="s">
        <v>4960</v>
      </c>
      <c r="H7" s="330" t="s">
        <v>4961</v>
      </c>
      <c r="I7" s="311" t="s">
        <v>4962</v>
      </c>
      <c r="J7" s="330" t="s">
        <v>4963</v>
      </c>
      <c r="K7" s="330" t="s">
        <v>124</v>
      </c>
      <c r="L7" s="349" t="s">
        <v>783</v>
      </c>
      <c r="M7" s="349">
        <v>75750</v>
      </c>
      <c r="N7" s="349" t="s">
        <v>783</v>
      </c>
      <c r="O7" s="349">
        <v>75750</v>
      </c>
      <c r="P7" s="349" t="s">
        <v>783</v>
      </c>
      <c r="Q7" s="330" t="s">
        <v>4964</v>
      </c>
      <c r="R7" s="407" t="s">
        <v>4965</v>
      </c>
    </row>
    <row r="8" spans="1:19" s="314" customFormat="1" ht="140.25" customHeight="1" x14ac:dyDescent="0.25">
      <c r="A8" s="351">
        <v>2</v>
      </c>
      <c r="B8" s="368">
        <v>6</v>
      </c>
      <c r="C8" s="368">
        <v>5</v>
      </c>
      <c r="D8" s="368">
        <v>4</v>
      </c>
      <c r="E8" s="351" t="s">
        <v>4966</v>
      </c>
      <c r="F8" s="574" t="s">
        <v>4967</v>
      </c>
      <c r="G8" s="351" t="s">
        <v>280</v>
      </c>
      <c r="H8" s="351" t="s">
        <v>4968</v>
      </c>
      <c r="I8" s="55" t="s">
        <v>4969</v>
      </c>
      <c r="J8" s="351" t="s">
        <v>4970</v>
      </c>
      <c r="K8" s="351" t="s">
        <v>41</v>
      </c>
      <c r="L8" s="351" t="s">
        <v>783</v>
      </c>
      <c r="M8" s="364">
        <v>25250</v>
      </c>
      <c r="N8" s="351" t="s">
        <v>783</v>
      </c>
      <c r="O8" s="364">
        <v>25250</v>
      </c>
      <c r="P8" s="364" t="s">
        <v>783</v>
      </c>
      <c r="Q8" s="351" t="s">
        <v>4964</v>
      </c>
      <c r="R8" s="422" t="s">
        <v>4965</v>
      </c>
    </row>
    <row r="9" spans="1:19" ht="174" customHeight="1" x14ac:dyDescent="0.25">
      <c r="A9" s="330">
        <v>3</v>
      </c>
      <c r="B9" s="351">
        <v>2</v>
      </c>
      <c r="C9" s="351">
        <v>1</v>
      </c>
      <c r="D9" s="351">
        <v>6</v>
      </c>
      <c r="E9" s="351" t="s">
        <v>4971</v>
      </c>
      <c r="F9" s="351" t="s">
        <v>4972</v>
      </c>
      <c r="G9" s="351" t="s">
        <v>266</v>
      </c>
      <c r="H9" s="351" t="s">
        <v>4973</v>
      </c>
      <c r="I9" s="395" t="s">
        <v>4974</v>
      </c>
      <c r="J9" s="351" t="s">
        <v>4975</v>
      </c>
      <c r="K9" s="351" t="s">
        <v>101</v>
      </c>
      <c r="L9" s="351" t="s">
        <v>783</v>
      </c>
      <c r="M9" s="364">
        <v>11000</v>
      </c>
      <c r="N9" s="364" t="s">
        <v>783</v>
      </c>
      <c r="O9" s="364">
        <f>M9</f>
        <v>11000</v>
      </c>
      <c r="P9" s="364" t="s">
        <v>783</v>
      </c>
      <c r="Q9" s="351" t="s">
        <v>4964</v>
      </c>
      <c r="R9" s="422" t="s">
        <v>4965</v>
      </c>
    </row>
    <row r="10" spans="1:19" s="129" customFormat="1" ht="215.25" customHeight="1" x14ac:dyDescent="0.25">
      <c r="A10" s="330">
        <v>4</v>
      </c>
      <c r="B10" s="330">
        <v>6</v>
      </c>
      <c r="C10" s="330">
        <v>1</v>
      </c>
      <c r="D10" s="330">
        <v>6</v>
      </c>
      <c r="E10" s="330" t="s">
        <v>4976</v>
      </c>
      <c r="F10" s="330" t="s">
        <v>4977</v>
      </c>
      <c r="G10" s="330" t="s">
        <v>266</v>
      </c>
      <c r="H10" s="330" t="s">
        <v>4978</v>
      </c>
      <c r="I10" s="311" t="s">
        <v>4979</v>
      </c>
      <c r="J10" s="330" t="s">
        <v>4980</v>
      </c>
      <c r="K10" s="330" t="s">
        <v>124</v>
      </c>
      <c r="L10" s="330" t="s">
        <v>783</v>
      </c>
      <c r="M10" s="349">
        <v>3725</v>
      </c>
      <c r="N10" s="349" t="s">
        <v>783</v>
      </c>
      <c r="O10" s="349">
        <v>3725</v>
      </c>
      <c r="P10" s="349" t="s">
        <v>783</v>
      </c>
      <c r="Q10" s="330" t="s">
        <v>4964</v>
      </c>
      <c r="R10" s="407" t="s">
        <v>4981</v>
      </c>
    </row>
    <row r="11" spans="1:19" ht="150.75" customHeight="1" x14ac:dyDescent="0.25">
      <c r="A11" s="366">
        <v>5</v>
      </c>
      <c r="B11" s="351">
        <v>1</v>
      </c>
      <c r="C11" s="351">
        <v>1</v>
      </c>
      <c r="D11" s="351">
        <v>6</v>
      </c>
      <c r="E11" s="351" t="s">
        <v>4982</v>
      </c>
      <c r="F11" s="351" t="s">
        <v>4983</v>
      </c>
      <c r="G11" s="351" t="s">
        <v>1033</v>
      </c>
      <c r="H11" s="351" t="s">
        <v>4984</v>
      </c>
      <c r="I11" s="395" t="s">
        <v>4985</v>
      </c>
      <c r="J11" s="351" t="s">
        <v>4986</v>
      </c>
      <c r="K11" s="351" t="s">
        <v>73</v>
      </c>
      <c r="L11" s="351" t="s">
        <v>783</v>
      </c>
      <c r="M11" s="364">
        <v>27860</v>
      </c>
      <c r="N11" s="364" t="s">
        <v>783</v>
      </c>
      <c r="O11" s="364">
        <v>27860</v>
      </c>
      <c r="P11" s="364" t="s">
        <v>783</v>
      </c>
      <c r="Q11" s="351" t="s">
        <v>4964</v>
      </c>
      <c r="R11" s="422" t="s">
        <v>4965</v>
      </c>
    </row>
    <row r="12" spans="1:19" ht="96.75" customHeight="1" x14ac:dyDescent="0.25">
      <c r="A12" s="351">
        <v>6</v>
      </c>
      <c r="B12" s="351">
        <v>1</v>
      </c>
      <c r="C12" s="351">
        <v>1</v>
      </c>
      <c r="D12" s="351">
        <v>6</v>
      </c>
      <c r="E12" s="351" t="s">
        <v>4987</v>
      </c>
      <c r="F12" s="351" t="s">
        <v>4988</v>
      </c>
      <c r="G12" s="351" t="s">
        <v>4989</v>
      </c>
      <c r="H12" s="351" t="s">
        <v>4990</v>
      </c>
      <c r="I12" s="395" t="s">
        <v>39</v>
      </c>
      <c r="J12" s="351" t="s">
        <v>4986</v>
      </c>
      <c r="K12" s="351" t="s">
        <v>124</v>
      </c>
      <c r="L12" s="351" t="s">
        <v>783</v>
      </c>
      <c r="M12" s="364">
        <v>18755</v>
      </c>
      <c r="N12" s="364" t="s">
        <v>783</v>
      </c>
      <c r="O12" s="364">
        <v>18755</v>
      </c>
      <c r="P12" s="364" t="s">
        <v>783</v>
      </c>
      <c r="Q12" s="351" t="s">
        <v>4964</v>
      </c>
      <c r="R12" s="422" t="s">
        <v>4965</v>
      </c>
    </row>
    <row r="13" spans="1:19" s="129" customFormat="1" ht="135.75" customHeight="1" x14ac:dyDescent="0.25">
      <c r="A13" s="330">
        <v>7</v>
      </c>
      <c r="B13" s="330">
        <v>2</v>
      </c>
      <c r="C13" s="330">
        <v>1</v>
      </c>
      <c r="D13" s="330">
        <v>9</v>
      </c>
      <c r="E13" s="330" t="s">
        <v>4991</v>
      </c>
      <c r="F13" s="330" t="s">
        <v>4992</v>
      </c>
      <c r="G13" s="330" t="s">
        <v>4993</v>
      </c>
      <c r="H13" s="330" t="s">
        <v>4994</v>
      </c>
      <c r="I13" s="311" t="s">
        <v>4995</v>
      </c>
      <c r="J13" s="330" t="s">
        <v>4996</v>
      </c>
      <c r="K13" s="330" t="s">
        <v>124</v>
      </c>
      <c r="L13" s="330" t="s">
        <v>783</v>
      </c>
      <c r="M13" s="349">
        <v>52256.93</v>
      </c>
      <c r="N13" s="349" t="s">
        <v>783</v>
      </c>
      <c r="O13" s="349">
        <v>52256.93</v>
      </c>
      <c r="P13" s="349" t="s">
        <v>783</v>
      </c>
      <c r="Q13" s="330" t="s">
        <v>4964</v>
      </c>
      <c r="R13" s="407" t="s">
        <v>4965</v>
      </c>
    </row>
    <row r="14" spans="1:19" ht="116.25" customHeight="1" x14ac:dyDescent="0.25">
      <c r="A14" s="366">
        <v>8</v>
      </c>
      <c r="B14" s="351">
        <v>3</v>
      </c>
      <c r="C14" s="351">
        <v>3</v>
      </c>
      <c r="D14" s="351">
        <v>10</v>
      </c>
      <c r="E14" s="351" t="s">
        <v>4997</v>
      </c>
      <c r="F14" s="330" t="s">
        <v>4998</v>
      </c>
      <c r="G14" s="351" t="s">
        <v>4999</v>
      </c>
      <c r="H14" s="351" t="s">
        <v>5000</v>
      </c>
      <c r="I14" s="395" t="s">
        <v>5001</v>
      </c>
      <c r="J14" s="351" t="s">
        <v>5002</v>
      </c>
      <c r="K14" s="330" t="s">
        <v>124</v>
      </c>
      <c r="L14" s="330" t="s">
        <v>783</v>
      </c>
      <c r="M14" s="349">
        <v>12625</v>
      </c>
      <c r="N14" s="364" t="s">
        <v>783</v>
      </c>
      <c r="O14" s="349">
        <v>12625</v>
      </c>
      <c r="P14" s="364" t="s">
        <v>783</v>
      </c>
      <c r="Q14" s="351" t="s">
        <v>4964</v>
      </c>
      <c r="R14" s="422" t="s">
        <v>4965</v>
      </c>
    </row>
    <row r="15" spans="1:19" ht="105" x14ac:dyDescent="0.25">
      <c r="A15" s="366">
        <v>9</v>
      </c>
      <c r="B15" s="351">
        <v>6</v>
      </c>
      <c r="C15" s="351">
        <v>5</v>
      </c>
      <c r="D15" s="351">
        <v>11</v>
      </c>
      <c r="E15" s="351" t="s">
        <v>5003</v>
      </c>
      <c r="F15" s="351" t="s">
        <v>5004</v>
      </c>
      <c r="G15" s="351" t="s">
        <v>1036</v>
      </c>
      <c r="H15" s="351" t="s">
        <v>5005</v>
      </c>
      <c r="I15" s="395" t="s">
        <v>5006</v>
      </c>
      <c r="J15" s="351" t="s">
        <v>5007</v>
      </c>
      <c r="K15" s="351" t="s">
        <v>73</v>
      </c>
      <c r="L15" s="351" t="s">
        <v>783</v>
      </c>
      <c r="M15" s="364">
        <v>27500</v>
      </c>
      <c r="N15" s="364" t="s">
        <v>783</v>
      </c>
      <c r="O15" s="364">
        <v>27500</v>
      </c>
      <c r="P15" s="364" t="s">
        <v>783</v>
      </c>
      <c r="Q15" s="351" t="s">
        <v>4964</v>
      </c>
      <c r="R15" s="422" t="s">
        <v>4965</v>
      </c>
    </row>
    <row r="16" spans="1:19" s="129" customFormat="1" ht="154.5" customHeight="1" x14ac:dyDescent="0.25">
      <c r="A16" s="337">
        <v>10</v>
      </c>
      <c r="B16" s="330">
        <v>6</v>
      </c>
      <c r="C16" s="330">
        <v>2</v>
      </c>
      <c r="D16" s="330">
        <v>12</v>
      </c>
      <c r="E16" s="330" t="s">
        <v>5008</v>
      </c>
      <c r="F16" s="330" t="s">
        <v>5009</v>
      </c>
      <c r="G16" s="330" t="s">
        <v>266</v>
      </c>
      <c r="H16" s="330" t="s">
        <v>4978</v>
      </c>
      <c r="I16" s="311" t="s">
        <v>5010</v>
      </c>
      <c r="J16" s="330" t="s">
        <v>4980</v>
      </c>
      <c r="K16" s="330" t="s">
        <v>124</v>
      </c>
      <c r="L16" s="330" t="s">
        <v>783</v>
      </c>
      <c r="M16" s="349">
        <v>8500</v>
      </c>
      <c r="N16" s="349" t="s">
        <v>783</v>
      </c>
      <c r="O16" s="349">
        <v>8500</v>
      </c>
      <c r="P16" s="349" t="s">
        <v>783</v>
      </c>
      <c r="Q16" s="330" t="s">
        <v>4964</v>
      </c>
      <c r="R16" s="407" t="s">
        <v>4965</v>
      </c>
    </row>
    <row r="17" spans="1:18" ht="171" customHeight="1" x14ac:dyDescent="0.25">
      <c r="A17" s="366">
        <v>11</v>
      </c>
      <c r="B17" s="330">
        <v>5</v>
      </c>
      <c r="C17" s="330">
        <v>1</v>
      </c>
      <c r="D17" s="330">
        <v>13</v>
      </c>
      <c r="E17" s="330" t="s">
        <v>5011</v>
      </c>
      <c r="F17" s="325" t="s">
        <v>5012</v>
      </c>
      <c r="G17" s="330" t="s">
        <v>280</v>
      </c>
      <c r="H17" s="330" t="s">
        <v>5013</v>
      </c>
      <c r="I17" s="311" t="s">
        <v>5014</v>
      </c>
      <c r="J17" s="330" t="s">
        <v>5015</v>
      </c>
      <c r="K17" s="330" t="s">
        <v>124</v>
      </c>
      <c r="L17" s="330" t="s">
        <v>783</v>
      </c>
      <c r="M17" s="349">
        <v>12625</v>
      </c>
      <c r="N17" s="349" t="s">
        <v>783</v>
      </c>
      <c r="O17" s="349">
        <v>12625</v>
      </c>
      <c r="P17" s="349" t="s">
        <v>783</v>
      </c>
      <c r="Q17" s="330" t="s">
        <v>4964</v>
      </c>
      <c r="R17" s="407" t="s">
        <v>4965</v>
      </c>
    </row>
    <row r="18" spans="1:18" s="129" customFormat="1" ht="141.75" customHeight="1" x14ac:dyDescent="0.25">
      <c r="A18" s="337">
        <v>12</v>
      </c>
      <c r="B18" s="330">
        <v>1</v>
      </c>
      <c r="C18" s="330">
        <v>1</v>
      </c>
      <c r="D18" s="330">
        <v>6</v>
      </c>
      <c r="E18" s="330" t="s">
        <v>5016</v>
      </c>
      <c r="F18" s="330" t="s">
        <v>5017</v>
      </c>
      <c r="G18" s="330" t="s">
        <v>280</v>
      </c>
      <c r="H18" s="330" t="s">
        <v>5013</v>
      </c>
      <c r="I18" s="311" t="s">
        <v>5018</v>
      </c>
      <c r="J18" s="330" t="s">
        <v>5019</v>
      </c>
      <c r="K18" s="330" t="s">
        <v>52</v>
      </c>
      <c r="L18" s="330" t="s">
        <v>783</v>
      </c>
      <c r="M18" s="349">
        <v>14080</v>
      </c>
      <c r="N18" s="349" t="s">
        <v>783</v>
      </c>
      <c r="O18" s="349">
        <v>14080</v>
      </c>
      <c r="P18" s="349" t="s">
        <v>783</v>
      </c>
      <c r="Q18" s="330" t="s">
        <v>4964</v>
      </c>
      <c r="R18" s="407" t="s">
        <v>4965</v>
      </c>
    </row>
    <row r="19" spans="1:18" ht="409.5" x14ac:dyDescent="0.25">
      <c r="A19" s="330">
        <v>13</v>
      </c>
      <c r="B19" s="330">
        <v>6</v>
      </c>
      <c r="C19" s="330">
        <v>5</v>
      </c>
      <c r="D19" s="330">
        <v>4</v>
      </c>
      <c r="E19" s="330" t="s">
        <v>5020</v>
      </c>
      <c r="F19" s="392" t="s">
        <v>5021</v>
      </c>
      <c r="G19" s="325" t="s">
        <v>280</v>
      </c>
      <c r="H19" s="325" t="s">
        <v>4968</v>
      </c>
      <c r="I19" s="55" t="s">
        <v>692</v>
      </c>
      <c r="J19" s="330" t="s">
        <v>5022</v>
      </c>
      <c r="K19" s="330" t="s">
        <v>124</v>
      </c>
      <c r="L19" s="349" t="s">
        <v>783</v>
      </c>
      <c r="M19" s="349">
        <v>36510</v>
      </c>
      <c r="N19" s="349"/>
      <c r="O19" s="349">
        <v>36510</v>
      </c>
      <c r="P19" s="349"/>
      <c r="Q19" s="330" t="s">
        <v>5023</v>
      </c>
      <c r="R19" s="407" t="s">
        <v>5024</v>
      </c>
    </row>
    <row r="20" spans="1:18" s="314" customFormat="1" ht="355.5" customHeight="1" x14ac:dyDescent="0.25">
      <c r="A20" s="351">
        <v>14</v>
      </c>
      <c r="B20" s="368">
        <v>6</v>
      </c>
      <c r="C20" s="368">
        <v>5</v>
      </c>
      <c r="D20" s="368">
        <v>4</v>
      </c>
      <c r="E20" s="351" t="s">
        <v>5025</v>
      </c>
      <c r="F20" s="574" t="s">
        <v>5026</v>
      </c>
      <c r="G20" s="351" t="s">
        <v>280</v>
      </c>
      <c r="H20" s="325" t="s">
        <v>4968</v>
      </c>
      <c r="I20" s="55" t="s">
        <v>692</v>
      </c>
      <c r="J20" s="351" t="s">
        <v>5027</v>
      </c>
      <c r="K20" s="330" t="s">
        <v>52</v>
      </c>
      <c r="L20" s="351" t="s">
        <v>783</v>
      </c>
      <c r="M20" s="364">
        <v>18473.3</v>
      </c>
      <c r="N20" s="351"/>
      <c r="O20" s="364">
        <v>18473.3</v>
      </c>
      <c r="P20" s="364"/>
      <c r="Q20" s="351" t="s">
        <v>5028</v>
      </c>
      <c r="R20" s="422" t="s">
        <v>5029</v>
      </c>
    </row>
    <row r="21" spans="1:18" s="314" customFormat="1" ht="228" customHeight="1" x14ac:dyDescent="0.25">
      <c r="A21" s="330">
        <v>15</v>
      </c>
      <c r="B21" s="368">
        <v>6</v>
      </c>
      <c r="C21" s="368">
        <v>5</v>
      </c>
      <c r="D21" s="368">
        <v>4</v>
      </c>
      <c r="E21" s="351" t="s">
        <v>5030</v>
      </c>
      <c r="F21" s="574" t="s">
        <v>5031</v>
      </c>
      <c r="G21" s="351" t="s">
        <v>465</v>
      </c>
      <c r="H21" s="351" t="s">
        <v>5032</v>
      </c>
      <c r="I21" s="395" t="s">
        <v>660</v>
      </c>
      <c r="J21" s="351" t="s">
        <v>5033</v>
      </c>
      <c r="K21" s="330" t="s">
        <v>52</v>
      </c>
      <c r="L21" s="351" t="s">
        <v>783</v>
      </c>
      <c r="M21" s="364">
        <v>16486</v>
      </c>
      <c r="N21" s="364"/>
      <c r="O21" s="364">
        <v>16486</v>
      </c>
      <c r="P21" s="364"/>
      <c r="Q21" s="351" t="s">
        <v>5028</v>
      </c>
      <c r="R21" s="422" t="s">
        <v>5029</v>
      </c>
    </row>
    <row r="22" spans="1:18" s="314" customFormat="1" ht="197.25" customHeight="1" x14ac:dyDescent="0.25">
      <c r="A22" s="330">
        <v>16</v>
      </c>
      <c r="B22" s="351">
        <v>6</v>
      </c>
      <c r="C22" s="351">
        <v>5</v>
      </c>
      <c r="D22" s="351">
        <v>4</v>
      </c>
      <c r="E22" s="351" t="s">
        <v>5034</v>
      </c>
      <c r="F22" s="351" t="s">
        <v>5035</v>
      </c>
      <c r="G22" s="351" t="s">
        <v>250</v>
      </c>
      <c r="H22" s="351" t="s">
        <v>5036</v>
      </c>
      <c r="I22" s="395" t="s">
        <v>5037</v>
      </c>
      <c r="J22" s="351" t="s">
        <v>5038</v>
      </c>
      <c r="K22" s="330" t="s">
        <v>81</v>
      </c>
      <c r="L22" s="330" t="s">
        <v>783</v>
      </c>
      <c r="M22" s="349">
        <v>23240</v>
      </c>
      <c r="N22" s="364"/>
      <c r="O22" s="365">
        <v>23240</v>
      </c>
      <c r="P22" s="364"/>
      <c r="Q22" s="351" t="s">
        <v>5028</v>
      </c>
      <c r="R22" s="422" t="s">
        <v>5029</v>
      </c>
    </row>
    <row r="23" spans="1:18" s="314" customFormat="1" ht="220.5" customHeight="1" x14ac:dyDescent="0.25">
      <c r="A23" s="366">
        <v>17</v>
      </c>
      <c r="B23" s="351">
        <v>6</v>
      </c>
      <c r="C23" s="351">
        <v>5</v>
      </c>
      <c r="D23" s="330">
        <v>4</v>
      </c>
      <c r="E23" s="330" t="s">
        <v>5039</v>
      </c>
      <c r="F23" s="370" t="s">
        <v>5040</v>
      </c>
      <c r="G23" s="351" t="s">
        <v>250</v>
      </c>
      <c r="H23" s="351" t="s">
        <v>5036</v>
      </c>
      <c r="I23" s="311" t="s">
        <v>5041</v>
      </c>
      <c r="J23" s="330" t="s">
        <v>5042</v>
      </c>
      <c r="K23" s="330" t="s">
        <v>52</v>
      </c>
      <c r="L23" s="330" t="s">
        <v>783</v>
      </c>
      <c r="M23" s="349">
        <v>31997</v>
      </c>
      <c r="N23" s="349"/>
      <c r="O23" s="349">
        <v>31997</v>
      </c>
      <c r="P23" s="349"/>
      <c r="Q23" s="330" t="s">
        <v>5043</v>
      </c>
      <c r="R23" s="407" t="s">
        <v>5044</v>
      </c>
    </row>
    <row r="24" spans="1:18" ht="409.5" x14ac:dyDescent="0.25">
      <c r="A24" s="351">
        <v>18</v>
      </c>
      <c r="B24" s="368">
        <v>1</v>
      </c>
      <c r="C24" s="368">
        <v>1</v>
      </c>
      <c r="D24" s="368">
        <v>6</v>
      </c>
      <c r="E24" s="368" t="s">
        <v>5045</v>
      </c>
      <c r="F24" s="370" t="s">
        <v>5046</v>
      </c>
      <c r="G24" s="368" t="s">
        <v>5047</v>
      </c>
      <c r="H24" s="368" t="s">
        <v>5048</v>
      </c>
      <c r="I24" s="411" t="s">
        <v>5049</v>
      </c>
      <c r="J24" s="368" t="s">
        <v>5050</v>
      </c>
      <c r="K24" s="368" t="s">
        <v>124</v>
      </c>
      <c r="L24" s="368" t="s">
        <v>783</v>
      </c>
      <c r="M24" s="575">
        <v>166000</v>
      </c>
      <c r="N24" s="575"/>
      <c r="O24" s="575">
        <v>166000</v>
      </c>
      <c r="P24" s="575"/>
      <c r="Q24" s="368" t="s">
        <v>5051</v>
      </c>
      <c r="R24" s="443" t="s">
        <v>5052</v>
      </c>
    </row>
    <row r="25" spans="1:18" ht="254.25" customHeight="1" x14ac:dyDescent="0.25">
      <c r="A25" s="366">
        <v>19</v>
      </c>
      <c r="B25" s="351">
        <v>1</v>
      </c>
      <c r="C25" s="351">
        <v>1</v>
      </c>
      <c r="D25" s="351">
        <v>6</v>
      </c>
      <c r="E25" s="351" t="s">
        <v>5053</v>
      </c>
      <c r="F25" s="330" t="s">
        <v>5054</v>
      </c>
      <c r="G25" s="351" t="s">
        <v>5055</v>
      </c>
      <c r="H25" s="351" t="s">
        <v>5056</v>
      </c>
      <c r="I25" s="395" t="s">
        <v>5057</v>
      </c>
      <c r="J25" s="351" t="s">
        <v>5058</v>
      </c>
      <c r="K25" s="330" t="s">
        <v>124</v>
      </c>
      <c r="L25" s="330" t="s">
        <v>783</v>
      </c>
      <c r="M25" s="349">
        <v>36731.660000000003</v>
      </c>
      <c r="N25" s="364"/>
      <c r="O25" s="349">
        <v>36731.660000000003</v>
      </c>
      <c r="P25" s="364"/>
      <c r="Q25" s="351" t="s">
        <v>5059</v>
      </c>
      <c r="R25" s="422" t="s">
        <v>5060</v>
      </c>
    </row>
    <row r="26" spans="1:18" ht="409.5" x14ac:dyDescent="0.25">
      <c r="A26" s="366">
        <v>20</v>
      </c>
      <c r="B26" s="351">
        <v>2</v>
      </c>
      <c r="C26" s="351">
        <v>1</v>
      </c>
      <c r="D26" s="351">
        <v>9</v>
      </c>
      <c r="E26" s="351" t="s">
        <v>5061</v>
      </c>
      <c r="F26" s="408" t="s">
        <v>5062</v>
      </c>
      <c r="G26" s="351" t="s">
        <v>5063</v>
      </c>
      <c r="H26" s="351" t="s">
        <v>5064</v>
      </c>
      <c r="I26" s="395" t="s">
        <v>5065</v>
      </c>
      <c r="J26" s="351" t="s">
        <v>5066</v>
      </c>
      <c r="K26" s="351" t="s">
        <v>124</v>
      </c>
      <c r="L26" s="351" t="s">
        <v>783</v>
      </c>
      <c r="M26" s="364">
        <v>27216</v>
      </c>
      <c r="N26" s="364"/>
      <c r="O26" s="364">
        <v>27216</v>
      </c>
      <c r="P26" s="364"/>
      <c r="Q26" s="351" t="s">
        <v>5067</v>
      </c>
      <c r="R26" s="422" t="s">
        <v>5068</v>
      </c>
    </row>
    <row r="27" spans="1:18" ht="308.25" customHeight="1" x14ac:dyDescent="0.25">
      <c r="A27" s="351">
        <v>21</v>
      </c>
      <c r="B27" s="351">
        <v>2</v>
      </c>
      <c r="C27" s="351">
        <v>1</v>
      </c>
      <c r="D27" s="351">
        <v>9</v>
      </c>
      <c r="E27" s="351" t="s">
        <v>5069</v>
      </c>
      <c r="F27" s="576" t="s">
        <v>5070</v>
      </c>
      <c r="G27" s="351" t="s">
        <v>5071</v>
      </c>
      <c r="H27" s="351" t="s">
        <v>5072</v>
      </c>
      <c r="I27" s="395" t="s">
        <v>5073</v>
      </c>
      <c r="J27" s="351" t="s">
        <v>5074</v>
      </c>
      <c r="K27" s="351" t="s">
        <v>81</v>
      </c>
      <c r="L27" s="351" t="s">
        <v>783</v>
      </c>
      <c r="M27" s="364">
        <v>5570.4</v>
      </c>
      <c r="N27" s="364"/>
      <c r="O27" s="364">
        <v>5570.4</v>
      </c>
      <c r="P27" s="364"/>
      <c r="Q27" s="351" t="s">
        <v>5075</v>
      </c>
      <c r="R27" s="422" t="s">
        <v>5076</v>
      </c>
    </row>
    <row r="28" spans="1:18" ht="285" x14ac:dyDescent="0.25">
      <c r="A28" s="366">
        <v>22</v>
      </c>
      <c r="B28" s="351">
        <v>3</v>
      </c>
      <c r="C28" s="351">
        <v>1</v>
      </c>
      <c r="D28" s="351">
        <v>9</v>
      </c>
      <c r="E28" s="351" t="s">
        <v>5077</v>
      </c>
      <c r="F28" s="408" t="s">
        <v>5078</v>
      </c>
      <c r="G28" s="351" t="s">
        <v>250</v>
      </c>
      <c r="H28" s="351" t="s">
        <v>5036</v>
      </c>
      <c r="I28" s="395" t="s">
        <v>686</v>
      </c>
      <c r="J28" s="368" t="s">
        <v>5079</v>
      </c>
      <c r="K28" s="351" t="s">
        <v>124</v>
      </c>
      <c r="L28" s="364" t="s">
        <v>783</v>
      </c>
      <c r="M28" s="577">
        <v>24600</v>
      </c>
      <c r="N28" s="364"/>
      <c r="O28" s="364">
        <v>24600</v>
      </c>
      <c r="P28" s="364"/>
      <c r="Q28" s="351" t="s">
        <v>5075</v>
      </c>
      <c r="R28" s="422" t="s">
        <v>5076</v>
      </c>
    </row>
    <row r="29" spans="1:18" ht="196.5" customHeight="1" x14ac:dyDescent="0.25">
      <c r="A29" s="366">
        <v>23</v>
      </c>
      <c r="B29" s="351">
        <v>5</v>
      </c>
      <c r="C29" s="351">
        <v>1</v>
      </c>
      <c r="D29" s="351">
        <v>9</v>
      </c>
      <c r="E29" s="351" t="s">
        <v>5080</v>
      </c>
      <c r="F29" s="408" t="s">
        <v>5081</v>
      </c>
      <c r="G29" s="351" t="s">
        <v>250</v>
      </c>
      <c r="H29" s="351" t="s">
        <v>5036</v>
      </c>
      <c r="I29" s="395" t="s">
        <v>767</v>
      </c>
      <c r="J29" s="351" t="s">
        <v>5082</v>
      </c>
      <c r="K29" s="351" t="s">
        <v>124</v>
      </c>
      <c r="L29" s="364" t="s">
        <v>783</v>
      </c>
      <c r="M29" s="366" t="s">
        <v>5083</v>
      </c>
      <c r="N29" s="364"/>
      <c r="O29" s="364">
        <v>57810</v>
      </c>
      <c r="P29" s="364"/>
      <c r="Q29" s="351" t="s">
        <v>5084</v>
      </c>
      <c r="R29" s="422" t="s">
        <v>5085</v>
      </c>
    </row>
    <row r="30" spans="1:18" ht="167.25" customHeight="1" x14ac:dyDescent="0.25">
      <c r="A30" s="366">
        <v>24</v>
      </c>
      <c r="B30" s="351">
        <v>3</v>
      </c>
      <c r="C30" s="351">
        <v>3</v>
      </c>
      <c r="D30" s="351">
        <v>10</v>
      </c>
      <c r="E30" s="351" t="s">
        <v>5086</v>
      </c>
      <c r="F30" s="408" t="s">
        <v>5087</v>
      </c>
      <c r="G30" s="351" t="s">
        <v>1192</v>
      </c>
      <c r="H30" s="351" t="s">
        <v>5088</v>
      </c>
      <c r="I30" s="351" t="s">
        <v>740</v>
      </c>
      <c r="J30" s="351" t="s">
        <v>5089</v>
      </c>
      <c r="K30" s="351" t="s">
        <v>124</v>
      </c>
      <c r="L30" s="364" t="s">
        <v>783</v>
      </c>
      <c r="M30" s="364">
        <v>9966.3799999999992</v>
      </c>
      <c r="N30" s="364"/>
      <c r="O30" s="364">
        <v>9966.3799999999992</v>
      </c>
      <c r="P30" s="364"/>
      <c r="Q30" s="351" t="s">
        <v>5090</v>
      </c>
      <c r="R30" s="422" t="s">
        <v>5091</v>
      </c>
    </row>
    <row r="31" spans="1:18" ht="230.25" customHeight="1" x14ac:dyDescent="0.25">
      <c r="A31" s="366">
        <v>25</v>
      </c>
      <c r="B31" s="351">
        <v>6</v>
      </c>
      <c r="C31" s="351">
        <v>3</v>
      </c>
      <c r="D31" s="351">
        <v>10</v>
      </c>
      <c r="E31" s="351" t="s">
        <v>5092</v>
      </c>
      <c r="F31" s="408" t="s">
        <v>5093</v>
      </c>
      <c r="G31" s="351" t="s">
        <v>1120</v>
      </c>
      <c r="H31" s="351" t="s">
        <v>5094</v>
      </c>
      <c r="I31" s="351" t="s">
        <v>2967</v>
      </c>
      <c r="J31" s="351" t="s">
        <v>5095</v>
      </c>
      <c r="K31" s="351" t="s">
        <v>127</v>
      </c>
      <c r="L31" s="364" t="s">
        <v>783</v>
      </c>
      <c r="M31" s="364">
        <v>8125</v>
      </c>
      <c r="N31" s="364"/>
      <c r="O31" s="364">
        <v>8125</v>
      </c>
      <c r="P31" s="364"/>
      <c r="Q31" s="351" t="s">
        <v>5096</v>
      </c>
      <c r="R31" s="422" t="s">
        <v>5097</v>
      </c>
    </row>
    <row r="32" spans="1:18" ht="212.25" customHeight="1" x14ac:dyDescent="0.25">
      <c r="A32" s="366">
        <v>26</v>
      </c>
      <c r="B32" s="351">
        <v>1</v>
      </c>
      <c r="C32" s="351">
        <v>3</v>
      </c>
      <c r="D32" s="351">
        <v>10</v>
      </c>
      <c r="E32" s="351" t="s">
        <v>5098</v>
      </c>
      <c r="F32" s="408" t="s">
        <v>5099</v>
      </c>
      <c r="G32" s="351" t="s">
        <v>5100</v>
      </c>
      <c r="H32" s="351" t="s">
        <v>5101</v>
      </c>
      <c r="I32" s="351" t="s">
        <v>5102</v>
      </c>
      <c r="J32" s="351" t="s">
        <v>5103</v>
      </c>
      <c r="K32" s="351" t="s">
        <v>101</v>
      </c>
      <c r="L32" s="364" t="s">
        <v>783</v>
      </c>
      <c r="M32" s="364">
        <v>19460</v>
      </c>
      <c r="N32" s="364"/>
      <c r="O32" s="364">
        <v>19460</v>
      </c>
      <c r="P32" s="364"/>
      <c r="Q32" s="351" t="s">
        <v>5104</v>
      </c>
      <c r="R32" s="422" t="s">
        <v>5105</v>
      </c>
    </row>
    <row r="33" spans="1:18" ht="160.5" customHeight="1" x14ac:dyDescent="0.25">
      <c r="A33" s="366">
        <v>27</v>
      </c>
      <c r="B33" s="351">
        <v>6</v>
      </c>
      <c r="C33" s="351">
        <v>5</v>
      </c>
      <c r="D33" s="351">
        <v>11</v>
      </c>
      <c r="E33" s="351" t="s">
        <v>5106</v>
      </c>
      <c r="F33" s="408" t="s">
        <v>5107</v>
      </c>
      <c r="G33" s="351" t="s">
        <v>250</v>
      </c>
      <c r="H33" s="351" t="s">
        <v>5036</v>
      </c>
      <c r="I33" s="395" t="s">
        <v>767</v>
      </c>
      <c r="J33" s="351" t="s">
        <v>5108</v>
      </c>
      <c r="K33" s="351" t="s">
        <v>81</v>
      </c>
      <c r="L33" s="364" t="s">
        <v>783</v>
      </c>
      <c r="M33" s="364">
        <v>22114.71</v>
      </c>
      <c r="N33" s="364"/>
      <c r="O33" s="364">
        <v>22114.71</v>
      </c>
      <c r="P33" s="364"/>
      <c r="Q33" s="351" t="s">
        <v>5109</v>
      </c>
      <c r="R33" s="422" t="s">
        <v>5110</v>
      </c>
    </row>
    <row r="34" spans="1:18" s="129" customFormat="1" ht="114" customHeight="1" x14ac:dyDescent="0.25">
      <c r="A34" s="337">
        <v>28</v>
      </c>
      <c r="B34" s="330">
        <v>6</v>
      </c>
      <c r="C34" s="330">
        <v>5</v>
      </c>
      <c r="D34" s="330">
        <v>11</v>
      </c>
      <c r="E34" s="330" t="s">
        <v>5111</v>
      </c>
      <c r="F34" s="392" t="s">
        <v>5112</v>
      </c>
      <c r="G34" s="330" t="s">
        <v>5113</v>
      </c>
      <c r="H34" s="330" t="s">
        <v>5114</v>
      </c>
      <c r="I34" s="330" t="s">
        <v>5115</v>
      </c>
      <c r="J34" s="330" t="s">
        <v>5116</v>
      </c>
      <c r="K34" s="330" t="s">
        <v>124</v>
      </c>
      <c r="L34" s="349" t="s">
        <v>783</v>
      </c>
      <c r="M34" s="349">
        <v>13530</v>
      </c>
      <c r="N34" s="349"/>
      <c r="O34" s="349">
        <v>13530</v>
      </c>
      <c r="P34" s="349"/>
      <c r="Q34" s="330" t="s">
        <v>5117</v>
      </c>
      <c r="R34" s="407" t="s">
        <v>5118</v>
      </c>
    </row>
    <row r="35" spans="1:18" ht="193.5" customHeight="1" x14ac:dyDescent="0.25">
      <c r="A35" s="366">
        <v>29</v>
      </c>
      <c r="B35" s="351">
        <v>6</v>
      </c>
      <c r="C35" s="351">
        <v>2</v>
      </c>
      <c r="D35" s="351">
        <v>12</v>
      </c>
      <c r="E35" s="351" t="s">
        <v>5119</v>
      </c>
      <c r="F35" s="408" t="s">
        <v>5120</v>
      </c>
      <c r="G35" s="351" t="s">
        <v>301</v>
      </c>
      <c r="H35" s="351" t="s">
        <v>5121</v>
      </c>
      <c r="I35" s="395" t="s">
        <v>5122</v>
      </c>
      <c r="J35" s="351" t="s">
        <v>652</v>
      </c>
      <c r="K35" s="351" t="s">
        <v>124</v>
      </c>
      <c r="L35" s="364" t="s">
        <v>783</v>
      </c>
      <c r="M35" s="364">
        <v>40000</v>
      </c>
      <c r="N35" s="364"/>
      <c r="O35" s="364">
        <v>40000</v>
      </c>
      <c r="P35" s="364"/>
      <c r="Q35" s="351" t="s">
        <v>5123</v>
      </c>
      <c r="R35" s="422" t="s">
        <v>5124</v>
      </c>
    </row>
    <row r="36" spans="1:18" ht="311.25" customHeight="1" x14ac:dyDescent="0.25">
      <c r="A36" s="366">
        <v>30</v>
      </c>
      <c r="B36" s="351">
        <v>6</v>
      </c>
      <c r="C36" s="351">
        <v>1.3</v>
      </c>
      <c r="D36" s="351">
        <v>13</v>
      </c>
      <c r="E36" s="351" t="s">
        <v>5125</v>
      </c>
      <c r="F36" s="408" t="s">
        <v>5126</v>
      </c>
      <c r="G36" s="351" t="s">
        <v>261</v>
      </c>
      <c r="H36" s="351" t="s">
        <v>5127</v>
      </c>
      <c r="I36" s="351" t="s">
        <v>2996</v>
      </c>
      <c r="J36" s="351" t="s">
        <v>5128</v>
      </c>
      <c r="K36" s="351" t="s">
        <v>73</v>
      </c>
      <c r="L36" s="364" t="s">
        <v>783</v>
      </c>
      <c r="M36" s="364">
        <v>18300.650000000001</v>
      </c>
      <c r="N36" s="364"/>
      <c r="O36" s="364">
        <v>18300.650000000001</v>
      </c>
      <c r="P36" s="364"/>
      <c r="Q36" s="351" t="s">
        <v>5129</v>
      </c>
      <c r="R36" s="422" t="s">
        <v>5130</v>
      </c>
    </row>
    <row r="37" spans="1:18" ht="296.25" customHeight="1" x14ac:dyDescent="0.25">
      <c r="A37" s="366">
        <v>31</v>
      </c>
      <c r="B37" s="351">
        <v>5</v>
      </c>
      <c r="C37" s="351">
        <v>1</v>
      </c>
      <c r="D37" s="351">
        <v>13</v>
      </c>
      <c r="E37" s="351" t="s">
        <v>5131</v>
      </c>
      <c r="F37" s="408" t="s">
        <v>5132</v>
      </c>
      <c r="G37" s="330" t="s">
        <v>5133</v>
      </c>
      <c r="H37" s="330" t="s">
        <v>5134</v>
      </c>
      <c r="I37" s="330" t="s">
        <v>5135</v>
      </c>
      <c r="J37" s="351" t="s">
        <v>5136</v>
      </c>
      <c r="K37" s="351" t="s">
        <v>81</v>
      </c>
      <c r="L37" s="364" t="s">
        <v>783</v>
      </c>
      <c r="M37" s="364">
        <v>10018.549999999999</v>
      </c>
      <c r="N37" s="364"/>
      <c r="O37" s="364">
        <v>10018.549999999999</v>
      </c>
      <c r="P37" s="364"/>
      <c r="Q37" s="351" t="s">
        <v>5075</v>
      </c>
      <c r="R37" s="422" t="s">
        <v>5076</v>
      </c>
    </row>
    <row r="38" spans="1:18" ht="126" customHeight="1" x14ac:dyDescent="0.25">
      <c r="A38" s="366">
        <v>32</v>
      </c>
      <c r="B38" s="351">
        <v>6</v>
      </c>
      <c r="C38" s="351">
        <v>1.3</v>
      </c>
      <c r="D38" s="351">
        <v>13</v>
      </c>
      <c r="E38" s="351" t="s">
        <v>5137</v>
      </c>
      <c r="F38" s="408" t="s">
        <v>5138</v>
      </c>
      <c r="G38" s="351" t="s">
        <v>261</v>
      </c>
      <c r="H38" s="351" t="s">
        <v>5127</v>
      </c>
      <c r="I38" s="351" t="s">
        <v>740</v>
      </c>
      <c r="J38" s="351" t="s">
        <v>5139</v>
      </c>
      <c r="K38" s="351" t="s">
        <v>127</v>
      </c>
      <c r="L38" s="364" t="s">
        <v>783</v>
      </c>
      <c r="M38" s="364">
        <v>6000</v>
      </c>
      <c r="N38" s="364"/>
      <c r="O38" s="364">
        <v>6000</v>
      </c>
      <c r="P38" s="364"/>
      <c r="Q38" s="351" t="s">
        <v>5140</v>
      </c>
      <c r="R38" s="422" t="s">
        <v>5141</v>
      </c>
    </row>
    <row r="39" spans="1:18" ht="181.5" customHeight="1" x14ac:dyDescent="0.25">
      <c r="A39" s="366">
        <v>33</v>
      </c>
      <c r="B39" s="330">
        <v>6</v>
      </c>
      <c r="C39" s="330">
        <v>1</v>
      </c>
      <c r="D39" s="351">
        <v>13</v>
      </c>
      <c r="E39" s="330" t="s">
        <v>5142</v>
      </c>
      <c r="F39" s="392" t="s">
        <v>5143</v>
      </c>
      <c r="G39" s="330" t="s">
        <v>261</v>
      </c>
      <c r="H39" s="330" t="s">
        <v>5144</v>
      </c>
      <c r="I39" s="311" t="s">
        <v>5145</v>
      </c>
      <c r="J39" s="330" t="s">
        <v>5146</v>
      </c>
      <c r="K39" s="330" t="s">
        <v>81</v>
      </c>
      <c r="L39" s="330" t="s">
        <v>783</v>
      </c>
      <c r="M39" s="349">
        <v>4500</v>
      </c>
      <c r="N39" s="349"/>
      <c r="O39" s="349">
        <v>4500</v>
      </c>
      <c r="P39" s="349"/>
      <c r="Q39" s="351" t="s">
        <v>5084</v>
      </c>
      <c r="R39" s="422" t="s">
        <v>5085</v>
      </c>
    </row>
    <row r="40" spans="1:18" s="513" customFormat="1" ht="141" customHeight="1" x14ac:dyDescent="0.25">
      <c r="A40" s="330">
        <v>34</v>
      </c>
      <c r="B40" s="330">
        <v>6</v>
      </c>
      <c r="C40" s="330">
        <v>5</v>
      </c>
      <c r="D40" s="330">
        <v>4</v>
      </c>
      <c r="E40" s="330" t="s">
        <v>4966</v>
      </c>
      <c r="F40" s="330" t="s">
        <v>5147</v>
      </c>
      <c r="G40" s="330" t="s">
        <v>280</v>
      </c>
      <c r="H40" s="330" t="s">
        <v>4968</v>
      </c>
      <c r="I40" s="311" t="s">
        <v>5148</v>
      </c>
      <c r="J40" s="330" t="s">
        <v>4970</v>
      </c>
      <c r="K40" s="330" t="s">
        <v>783</v>
      </c>
      <c r="L40" s="330" t="s">
        <v>101</v>
      </c>
      <c r="M40" s="349" t="s">
        <v>783</v>
      </c>
      <c r="N40" s="349">
        <v>13787</v>
      </c>
      <c r="O40" s="349" t="s">
        <v>783</v>
      </c>
      <c r="P40" s="349">
        <v>13787</v>
      </c>
      <c r="Q40" s="330" t="s">
        <v>4964</v>
      </c>
      <c r="R40" s="407" t="s">
        <v>4965</v>
      </c>
    </row>
    <row r="41" spans="1:18" s="129" customFormat="1" ht="177.75" customHeight="1" x14ac:dyDescent="0.25">
      <c r="A41" s="330">
        <v>35</v>
      </c>
      <c r="B41" s="330">
        <v>2</v>
      </c>
      <c r="C41" s="330">
        <v>1</v>
      </c>
      <c r="D41" s="330">
        <v>6</v>
      </c>
      <c r="E41" s="330" t="s">
        <v>5149</v>
      </c>
      <c r="F41" s="330" t="s">
        <v>5150</v>
      </c>
      <c r="G41" s="330" t="s">
        <v>266</v>
      </c>
      <c r="H41" s="330" t="s">
        <v>4978</v>
      </c>
      <c r="I41" s="311" t="s">
        <v>5151</v>
      </c>
      <c r="J41" s="330" t="s">
        <v>4975</v>
      </c>
      <c r="K41" s="330" t="s">
        <v>783</v>
      </c>
      <c r="L41" s="330" t="s">
        <v>101</v>
      </c>
      <c r="M41" s="349" t="s">
        <v>783</v>
      </c>
      <c r="N41" s="349">
        <v>14450</v>
      </c>
      <c r="O41" s="349" t="str">
        <f>M41</f>
        <v>-</v>
      </c>
      <c r="P41" s="349">
        <v>14450</v>
      </c>
      <c r="Q41" s="330" t="s">
        <v>4964</v>
      </c>
      <c r="R41" s="407" t="s">
        <v>4965</v>
      </c>
    </row>
    <row r="42" spans="1:18" s="129" customFormat="1" ht="239.25" customHeight="1" x14ac:dyDescent="0.25">
      <c r="A42" s="330">
        <v>36</v>
      </c>
      <c r="B42" s="330">
        <v>6</v>
      </c>
      <c r="C42" s="330">
        <v>1</v>
      </c>
      <c r="D42" s="330">
        <v>6</v>
      </c>
      <c r="E42" s="330" t="s">
        <v>5152</v>
      </c>
      <c r="F42" s="330" t="s">
        <v>5153</v>
      </c>
      <c r="G42" s="330" t="s">
        <v>266</v>
      </c>
      <c r="H42" s="330" t="s">
        <v>4978</v>
      </c>
      <c r="I42" s="311" t="s">
        <v>5154</v>
      </c>
      <c r="J42" s="330" t="s">
        <v>4980</v>
      </c>
      <c r="K42" s="330" t="s">
        <v>783</v>
      </c>
      <c r="L42" s="330" t="s">
        <v>124</v>
      </c>
      <c r="M42" s="349" t="s">
        <v>783</v>
      </c>
      <c r="N42" s="349">
        <v>14200</v>
      </c>
      <c r="O42" s="349" t="s">
        <v>783</v>
      </c>
      <c r="P42" s="349">
        <v>14200</v>
      </c>
      <c r="Q42" s="330" t="s">
        <v>4964</v>
      </c>
      <c r="R42" s="407" t="s">
        <v>4965</v>
      </c>
    </row>
    <row r="43" spans="1:18" s="129" customFormat="1" ht="140.25" customHeight="1" x14ac:dyDescent="0.25">
      <c r="A43" s="337">
        <v>37</v>
      </c>
      <c r="B43" s="330">
        <v>2</v>
      </c>
      <c r="C43" s="330">
        <v>1</v>
      </c>
      <c r="D43" s="330">
        <v>6</v>
      </c>
      <c r="E43" s="330" t="s">
        <v>5155</v>
      </c>
      <c r="F43" s="330" t="s">
        <v>5156</v>
      </c>
      <c r="G43" s="330" t="s">
        <v>280</v>
      </c>
      <c r="H43" s="330" t="s">
        <v>4968</v>
      </c>
      <c r="I43" s="311" t="s">
        <v>5041</v>
      </c>
      <c r="J43" s="330" t="s">
        <v>5157</v>
      </c>
      <c r="K43" s="330" t="s">
        <v>783</v>
      </c>
      <c r="L43" s="330" t="s">
        <v>81</v>
      </c>
      <c r="M43" s="349" t="s">
        <v>783</v>
      </c>
      <c r="N43" s="349">
        <v>7915</v>
      </c>
      <c r="O43" s="349" t="s">
        <v>783</v>
      </c>
      <c r="P43" s="349">
        <f>N43</f>
        <v>7915</v>
      </c>
      <c r="Q43" s="330" t="s">
        <v>4964</v>
      </c>
      <c r="R43" s="407" t="s">
        <v>4965</v>
      </c>
    </row>
    <row r="44" spans="1:18" s="129" customFormat="1" ht="147" customHeight="1" x14ac:dyDescent="0.25">
      <c r="A44" s="330">
        <v>38</v>
      </c>
      <c r="B44" s="330">
        <v>2</v>
      </c>
      <c r="C44" s="330">
        <v>1</v>
      </c>
      <c r="D44" s="330">
        <v>6</v>
      </c>
      <c r="E44" s="330" t="s">
        <v>5158</v>
      </c>
      <c r="F44" s="330" t="s">
        <v>5159</v>
      </c>
      <c r="G44" s="330" t="s">
        <v>280</v>
      </c>
      <c r="H44" s="330" t="s">
        <v>4968</v>
      </c>
      <c r="I44" s="311" t="s">
        <v>5160</v>
      </c>
      <c r="J44" s="330" t="s">
        <v>5161</v>
      </c>
      <c r="K44" s="330" t="s">
        <v>783</v>
      </c>
      <c r="L44" s="330" t="s">
        <v>161</v>
      </c>
      <c r="M44" s="349" t="s">
        <v>783</v>
      </c>
      <c r="N44" s="349">
        <v>7976</v>
      </c>
      <c r="O44" s="349" t="s">
        <v>783</v>
      </c>
      <c r="P44" s="349">
        <f>N44</f>
        <v>7976</v>
      </c>
      <c r="Q44" s="330" t="s">
        <v>4964</v>
      </c>
      <c r="R44" s="407" t="s">
        <v>4965</v>
      </c>
    </row>
    <row r="45" spans="1:18" s="129" customFormat="1" ht="124.5" customHeight="1" x14ac:dyDescent="0.25">
      <c r="A45" s="330">
        <v>39</v>
      </c>
      <c r="B45" s="330">
        <v>2</v>
      </c>
      <c r="C45" s="330">
        <v>1</v>
      </c>
      <c r="D45" s="330">
        <v>6</v>
      </c>
      <c r="E45" s="330" t="s">
        <v>5162</v>
      </c>
      <c r="F45" s="330" t="s">
        <v>5163</v>
      </c>
      <c r="G45" s="330" t="s">
        <v>280</v>
      </c>
      <c r="H45" s="330" t="s">
        <v>5164</v>
      </c>
      <c r="I45" s="311" t="s">
        <v>5014</v>
      </c>
      <c r="J45" s="330" t="s">
        <v>5165</v>
      </c>
      <c r="K45" s="330" t="s">
        <v>783</v>
      </c>
      <c r="L45" s="330" t="s">
        <v>161</v>
      </c>
      <c r="M45" s="349" t="s">
        <v>783</v>
      </c>
      <c r="N45" s="349">
        <v>9621</v>
      </c>
      <c r="O45" s="349" t="s">
        <v>783</v>
      </c>
      <c r="P45" s="349">
        <v>9621</v>
      </c>
      <c r="Q45" s="330" t="s">
        <v>4964</v>
      </c>
      <c r="R45" s="407" t="s">
        <v>4965</v>
      </c>
    </row>
    <row r="46" spans="1:18" s="129" customFormat="1" ht="130.5" customHeight="1" x14ac:dyDescent="0.25">
      <c r="A46" s="330">
        <v>40</v>
      </c>
      <c r="B46" s="330">
        <v>1</v>
      </c>
      <c r="C46" s="330">
        <v>1</v>
      </c>
      <c r="D46" s="330">
        <v>6</v>
      </c>
      <c r="E46" s="330" t="s">
        <v>5166</v>
      </c>
      <c r="F46" s="330" t="s">
        <v>5163</v>
      </c>
      <c r="G46" s="330" t="s">
        <v>301</v>
      </c>
      <c r="H46" s="330" t="s">
        <v>5167</v>
      </c>
      <c r="I46" s="311" t="s">
        <v>39</v>
      </c>
      <c r="J46" s="330" t="s">
        <v>5168</v>
      </c>
      <c r="K46" s="330" t="s">
        <v>783</v>
      </c>
      <c r="L46" s="330" t="s">
        <v>161</v>
      </c>
      <c r="M46" s="349" t="s">
        <v>783</v>
      </c>
      <c r="N46" s="349">
        <v>20400</v>
      </c>
      <c r="O46" s="349" t="s">
        <v>783</v>
      </c>
      <c r="P46" s="349">
        <f>N46</f>
        <v>20400</v>
      </c>
      <c r="Q46" s="330" t="s">
        <v>4964</v>
      </c>
      <c r="R46" s="407" t="s">
        <v>4965</v>
      </c>
    </row>
    <row r="47" spans="1:18" s="129" customFormat="1" ht="210.75" customHeight="1" x14ac:dyDescent="0.25">
      <c r="A47" s="330">
        <v>41</v>
      </c>
      <c r="B47" s="330">
        <v>2</v>
      </c>
      <c r="C47" s="330">
        <v>1</v>
      </c>
      <c r="D47" s="330">
        <v>6</v>
      </c>
      <c r="E47" s="330" t="s">
        <v>5169</v>
      </c>
      <c r="F47" s="330" t="s">
        <v>5170</v>
      </c>
      <c r="G47" s="330" t="s">
        <v>1143</v>
      </c>
      <c r="H47" s="330" t="s">
        <v>5171</v>
      </c>
      <c r="I47" s="311" t="s">
        <v>39</v>
      </c>
      <c r="J47" s="330" t="s">
        <v>5172</v>
      </c>
      <c r="K47" s="330" t="s">
        <v>783</v>
      </c>
      <c r="L47" s="330" t="s">
        <v>161</v>
      </c>
      <c r="M47" s="349" t="s">
        <v>783</v>
      </c>
      <c r="N47" s="349">
        <v>10780</v>
      </c>
      <c r="O47" s="349" t="s">
        <v>783</v>
      </c>
      <c r="P47" s="349">
        <f>N47</f>
        <v>10780</v>
      </c>
      <c r="Q47" s="330" t="s">
        <v>4964</v>
      </c>
      <c r="R47" s="407" t="s">
        <v>4965</v>
      </c>
    </row>
    <row r="48" spans="1:18" s="129" customFormat="1" ht="174" customHeight="1" x14ac:dyDescent="0.25">
      <c r="A48" s="330">
        <v>42</v>
      </c>
      <c r="B48" s="330">
        <v>2</v>
      </c>
      <c r="C48" s="330">
        <v>1</v>
      </c>
      <c r="D48" s="330">
        <v>6</v>
      </c>
      <c r="E48" s="330" t="s">
        <v>5173</v>
      </c>
      <c r="F48" s="330" t="s">
        <v>5174</v>
      </c>
      <c r="G48" s="330" t="s">
        <v>5175</v>
      </c>
      <c r="H48" s="330" t="s">
        <v>5176</v>
      </c>
      <c r="I48" s="311" t="s">
        <v>39</v>
      </c>
      <c r="J48" s="330" t="s">
        <v>5177</v>
      </c>
      <c r="K48" s="330" t="s">
        <v>783</v>
      </c>
      <c r="L48" s="330" t="s">
        <v>161</v>
      </c>
      <c r="M48" s="349" t="s">
        <v>783</v>
      </c>
      <c r="N48" s="349">
        <v>5500</v>
      </c>
      <c r="O48" s="349" t="s">
        <v>783</v>
      </c>
      <c r="P48" s="349">
        <f>N48</f>
        <v>5500</v>
      </c>
      <c r="Q48" s="330" t="s">
        <v>4964</v>
      </c>
      <c r="R48" s="407" t="s">
        <v>4965</v>
      </c>
    </row>
    <row r="49" spans="1:18" s="129" customFormat="1" ht="198.75" customHeight="1" x14ac:dyDescent="0.25">
      <c r="A49" s="330">
        <v>43</v>
      </c>
      <c r="B49" s="330">
        <v>2</v>
      </c>
      <c r="C49" s="330">
        <v>1</v>
      </c>
      <c r="D49" s="330">
        <v>9</v>
      </c>
      <c r="E49" s="330" t="s">
        <v>5178</v>
      </c>
      <c r="F49" s="330" t="s">
        <v>4992</v>
      </c>
      <c r="G49" s="330" t="s">
        <v>5179</v>
      </c>
      <c r="H49" s="330" t="s">
        <v>5180</v>
      </c>
      <c r="I49" s="311" t="s">
        <v>5181</v>
      </c>
      <c r="J49" s="330" t="s">
        <v>5182</v>
      </c>
      <c r="K49" s="330" t="s">
        <v>783</v>
      </c>
      <c r="L49" s="330" t="s">
        <v>41</v>
      </c>
      <c r="M49" s="349" t="s">
        <v>783</v>
      </c>
      <c r="N49" s="349">
        <v>19711</v>
      </c>
      <c r="O49" s="349" t="s">
        <v>783</v>
      </c>
      <c r="P49" s="349">
        <f>N49</f>
        <v>19711</v>
      </c>
      <c r="Q49" s="330" t="s">
        <v>4964</v>
      </c>
      <c r="R49" s="407" t="s">
        <v>4965</v>
      </c>
    </row>
    <row r="50" spans="1:18" s="129" customFormat="1" ht="117" customHeight="1" x14ac:dyDescent="0.25">
      <c r="A50" s="337">
        <v>44</v>
      </c>
      <c r="B50" s="330">
        <v>3</v>
      </c>
      <c r="C50" s="330">
        <v>3</v>
      </c>
      <c r="D50" s="330">
        <v>10</v>
      </c>
      <c r="E50" s="330" t="s">
        <v>4997</v>
      </c>
      <c r="F50" s="330" t="s">
        <v>4998</v>
      </c>
      <c r="G50" s="330" t="s">
        <v>4999</v>
      </c>
      <c r="H50" s="330" t="s">
        <v>5000</v>
      </c>
      <c r="I50" s="311" t="s">
        <v>999</v>
      </c>
      <c r="J50" s="330" t="s">
        <v>5002</v>
      </c>
      <c r="K50" s="330" t="s">
        <v>783</v>
      </c>
      <c r="L50" s="330" t="s">
        <v>124</v>
      </c>
      <c r="M50" s="349" t="s">
        <v>783</v>
      </c>
      <c r="N50" s="349">
        <v>24816</v>
      </c>
      <c r="O50" s="349" t="s">
        <v>783</v>
      </c>
      <c r="P50" s="349">
        <f>N50</f>
        <v>24816</v>
      </c>
      <c r="Q50" s="330" t="s">
        <v>4964</v>
      </c>
      <c r="R50" s="407" t="s">
        <v>4965</v>
      </c>
    </row>
    <row r="51" spans="1:18" s="129" customFormat="1" ht="129" customHeight="1" x14ac:dyDescent="0.25">
      <c r="A51" s="337">
        <v>45</v>
      </c>
      <c r="B51" s="330">
        <v>6</v>
      </c>
      <c r="C51" s="330">
        <v>5</v>
      </c>
      <c r="D51" s="330">
        <v>11</v>
      </c>
      <c r="E51" s="330" t="s">
        <v>5003</v>
      </c>
      <c r="F51" s="330" t="s">
        <v>5183</v>
      </c>
      <c r="G51" s="330" t="s">
        <v>1036</v>
      </c>
      <c r="H51" s="330" t="s">
        <v>5005</v>
      </c>
      <c r="I51" s="311" t="s">
        <v>5184</v>
      </c>
      <c r="J51" s="330" t="s">
        <v>5007</v>
      </c>
      <c r="K51" s="330" t="s">
        <v>783</v>
      </c>
      <c r="L51" s="330" t="s">
        <v>124</v>
      </c>
      <c r="M51" s="349" t="s">
        <v>783</v>
      </c>
      <c r="N51" s="349">
        <v>61500</v>
      </c>
      <c r="O51" s="349" t="s">
        <v>783</v>
      </c>
      <c r="P51" s="349">
        <v>61500</v>
      </c>
      <c r="Q51" s="330" t="s">
        <v>4964</v>
      </c>
      <c r="R51" s="407" t="s">
        <v>4965</v>
      </c>
    </row>
    <row r="52" spans="1:18" ht="171" customHeight="1" x14ac:dyDescent="0.25">
      <c r="A52" s="337">
        <v>46</v>
      </c>
      <c r="B52" s="330">
        <v>6</v>
      </c>
      <c r="C52" s="330">
        <v>5</v>
      </c>
      <c r="D52" s="330">
        <v>11</v>
      </c>
      <c r="E52" s="330" t="s">
        <v>5185</v>
      </c>
      <c r="F52" s="330" t="s">
        <v>5186</v>
      </c>
      <c r="G52" s="330" t="s">
        <v>280</v>
      </c>
      <c r="H52" s="330" t="s">
        <v>5187</v>
      </c>
      <c r="I52" s="311" t="s">
        <v>2967</v>
      </c>
      <c r="J52" s="330" t="s">
        <v>5188</v>
      </c>
      <c r="K52" s="330" t="s">
        <v>783</v>
      </c>
      <c r="L52" s="330" t="s">
        <v>101</v>
      </c>
      <c r="M52" s="349" t="s">
        <v>783</v>
      </c>
      <c r="N52" s="349">
        <v>16000</v>
      </c>
      <c r="O52" s="349" t="s">
        <v>783</v>
      </c>
      <c r="P52" s="349">
        <v>16000</v>
      </c>
      <c r="Q52" s="330" t="s">
        <v>4964</v>
      </c>
      <c r="R52" s="407" t="s">
        <v>4965</v>
      </c>
    </row>
    <row r="53" spans="1:18" s="513" customFormat="1" ht="220.5" customHeight="1" x14ac:dyDescent="0.25">
      <c r="A53" s="330">
        <v>47</v>
      </c>
      <c r="B53" s="330">
        <v>6</v>
      </c>
      <c r="C53" s="330" t="s">
        <v>5189</v>
      </c>
      <c r="D53" s="330">
        <v>3</v>
      </c>
      <c r="E53" s="330" t="s">
        <v>5190</v>
      </c>
      <c r="F53" s="330" t="s">
        <v>5191</v>
      </c>
      <c r="G53" s="330" t="s">
        <v>5192</v>
      </c>
      <c r="H53" s="330" t="s">
        <v>5193</v>
      </c>
      <c r="I53" s="311" t="s">
        <v>5194</v>
      </c>
      <c r="J53" s="330" t="s">
        <v>5195</v>
      </c>
      <c r="K53" s="330" t="s">
        <v>783</v>
      </c>
      <c r="L53" s="330" t="s">
        <v>127</v>
      </c>
      <c r="M53" s="349" t="s">
        <v>783</v>
      </c>
      <c r="N53" s="349">
        <v>24520</v>
      </c>
      <c r="O53" s="349" t="s">
        <v>783</v>
      </c>
      <c r="P53" s="349">
        <v>24520</v>
      </c>
      <c r="Q53" s="330" t="s">
        <v>5196</v>
      </c>
      <c r="R53" s="407" t="s">
        <v>5197</v>
      </c>
    </row>
    <row r="54" spans="1:18" s="129" customFormat="1" ht="328.5" customHeight="1" x14ac:dyDescent="0.25">
      <c r="A54" s="330">
        <v>48</v>
      </c>
      <c r="B54" s="330">
        <v>6</v>
      </c>
      <c r="C54" s="330">
        <v>5</v>
      </c>
      <c r="D54" s="330">
        <v>4</v>
      </c>
      <c r="E54" s="330" t="s">
        <v>5198</v>
      </c>
      <c r="F54" s="330" t="s">
        <v>5199</v>
      </c>
      <c r="G54" s="330" t="s">
        <v>250</v>
      </c>
      <c r="H54" s="330" t="s">
        <v>5200</v>
      </c>
      <c r="I54" s="311" t="s">
        <v>5201</v>
      </c>
      <c r="J54" s="330" t="s">
        <v>5202</v>
      </c>
      <c r="K54" s="330" t="s">
        <v>783</v>
      </c>
      <c r="L54" s="330" t="s">
        <v>81</v>
      </c>
      <c r="M54" s="349" t="s">
        <v>783</v>
      </c>
      <c r="N54" s="349">
        <v>97000</v>
      </c>
      <c r="O54" s="349" t="str">
        <f>M54</f>
        <v>-</v>
      </c>
      <c r="P54" s="349">
        <v>97000</v>
      </c>
      <c r="Q54" s="330" t="s">
        <v>5203</v>
      </c>
      <c r="R54" s="407" t="s">
        <v>5204</v>
      </c>
    </row>
    <row r="55" spans="1:18" s="129" customFormat="1" ht="384.75" customHeight="1" x14ac:dyDescent="0.25">
      <c r="A55" s="330">
        <v>49</v>
      </c>
      <c r="B55" s="330">
        <v>6</v>
      </c>
      <c r="C55" s="330">
        <v>5</v>
      </c>
      <c r="D55" s="330">
        <v>4</v>
      </c>
      <c r="E55" s="330" t="s">
        <v>5205</v>
      </c>
      <c r="F55" s="330" t="s">
        <v>5206</v>
      </c>
      <c r="G55" s="330" t="s">
        <v>250</v>
      </c>
      <c r="H55" s="330" t="s">
        <v>5200</v>
      </c>
      <c r="I55" s="311" t="s">
        <v>5207</v>
      </c>
      <c r="J55" s="330" t="s">
        <v>5208</v>
      </c>
      <c r="K55" s="330" t="s">
        <v>783</v>
      </c>
      <c r="L55" s="330" t="s">
        <v>52</v>
      </c>
      <c r="M55" s="349" t="s">
        <v>783</v>
      </c>
      <c r="N55" s="349">
        <v>91910</v>
      </c>
      <c r="O55" s="349" t="s">
        <v>783</v>
      </c>
      <c r="P55" s="349">
        <v>91910</v>
      </c>
      <c r="Q55" s="330" t="s">
        <v>5209</v>
      </c>
      <c r="R55" s="407" t="s">
        <v>5210</v>
      </c>
    </row>
    <row r="56" spans="1:18" s="129" customFormat="1" ht="370.5" customHeight="1" x14ac:dyDescent="0.25">
      <c r="A56" s="337">
        <v>50</v>
      </c>
      <c r="B56" s="330">
        <v>6</v>
      </c>
      <c r="C56" s="330">
        <v>5</v>
      </c>
      <c r="D56" s="330">
        <v>4</v>
      </c>
      <c r="E56" s="330" t="s">
        <v>5211</v>
      </c>
      <c r="F56" s="330" t="s">
        <v>5212</v>
      </c>
      <c r="G56" s="330" t="s">
        <v>280</v>
      </c>
      <c r="H56" s="330" t="s">
        <v>4968</v>
      </c>
      <c r="I56" s="311" t="s">
        <v>692</v>
      </c>
      <c r="J56" s="330" t="s">
        <v>5213</v>
      </c>
      <c r="K56" s="330" t="s">
        <v>783</v>
      </c>
      <c r="L56" s="330" t="s">
        <v>52</v>
      </c>
      <c r="M56" s="349" t="s">
        <v>783</v>
      </c>
      <c r="N56" s="349">
        <v>44200</v>
      </c>
      <c r="O56" s="349" t="s">
        <v>783</v>
      </c>
      <c r="P56" s="349">
        <f>N56</f>
        <v>44200</v>
      </c>
      <c r="Q56" s="330" t="s">
        <v>5203</v>
      </c>
      <c r="R56" s="407" t="s">
        <v>5204</v>
      </c>
    </row>
    <row r="57" spans="1:18" s="129" customFormat="1" ht="348.75" customHeight="1" x14ac:dyDescent="0.25">
      <c r="A57" s="330">
        <v>51</v>
      </c>
      <c r="B57" s="330">
        <v>6</v>
      </c>
      <c r="C57" s="330">
        <v>5</v>
      </c>
      <c r="D57" s="330">
        <v>4</v>
      </c>
      <c r="E57" s="330" t="s">
        <v>5214</v>
      </c>
      <c r="F57" s="330" t="s">
        <v>5215</v>
      </c>
      <c r="G57" s="330" t="s">
        <v>250</v>
      </c>
      <c r="H57" s="330" t="s">
        <v>5200</v>
      </c>
      <c r="I57" s="311" t="s">
        <v>5037</v>
      </c>
      <c r="J57" s="330" t="s">
        <v>5208</v>
      </c>
      <c r="K57" s="330" t="s">
        <v>783</v>
      </c>
      <c r="L57" s="330" t="s">
        <v>52</v>
      </c>
      <c r="M57" s="349" t="s">
        <v>783</v>
      </c>
      <c r="N57" s="349">
        <v>30700</v>
      </c>
      <c r="O57" s="349" t="s">
        <v>783</v>
      </c>
      <c r="P57" s="349">
        <f>N57</f>
        <v>30700</v>
      </c>
      <c r="Q57" s="330" t="s">
        <v>5209</v>
      </c>
      <c r="R57" s="407" t="s">
        <v>5210</v>
      </c>
    </row>
    <row r="58" spans="1:18" s="129" customFormat="1" ht="292.5" customHeight="1" x14ac:dyDescent="0.25">
      <c r="A58" s="330">
        <v>52</v>
      </c>
      <c r="B58" s="330">
        <v>1</v>
      </c>
      <c r="C58" s="330">
        <v>1</v>
      </c>
      <c r="D58" s="330">
        <v>6</v>
      </c>
      <c r="E58" s="330" t="s">
        <v>5216</v>
      </c>
      <c r="F58" s="330" t="s">
        <v>5217</v>
      </c>
      <c r="G58" s="330" t="s">
        <v>5218</v>
      </c>
      <c r="H58" s="330" t="s">
        <v>5219</v>
      </c>
      <c r="I58" s="311" t="s">
        <v>5220</v>
      </c>
      <c r="J58" s="330" t="s">
        <v>5221</v>
      </c>
      <c r="K58" s="330" t="s">
        <v>783</v>
      </c>
      <c r="L58" s="330" t="s">
        <v>81</v>
      </c>
      <c r="M58" s="349" t="s">
        <v>783</v>
      </c>
      <c r="N58" s="349">
        <v>111756.77</v>
      </c>
      <c r="O58" s="349" t="s">
        <v>783</v>
      </c>
      <c r="P58" s="349">
        <v>111756.77</v>
      </c>
      <c r="Q58" s="330" t="s">
        <v>3123</v>
      </c>
      <c r="R58" s="407" t="s">
        <v>5222</v>
      </c>
    </row>
    <row r="59" spans="1:18" s="129" customFormat="1" ht="196.5" customHeight="1" x14ac:dyDescent="0.25">
      <c r="A59" s="330">
        <v>53</v>
      </c>
      <c r="B59" s="330">
        <v>1</v>
      </c>
      <c r="C59" s="330">
        <v>1</v>
      </c>
      <c r="D59" s="330">
        <v>6</v>
      </c>
      <c r="E59" s="330" t="s">
        <v>5223</v>
      </c>
      <c r="F59" s="330" t="s">
        <v>5224</v>
      </c>
      <c r="G59" s="330" t="s">
        <v>5225</v>
      </c>
      <c r="H59" s="330" t="s">
        <v>5226</v>
      </c>
      <c r="I59" s="311" t="s">
        <v>5227</v>
      </c>
      <c r="J59" s="330" t="s">
        <v>5228</v>
      </c>
      <c r="K59" s="330" t="s">
        <v>783</v>
      </c>
      <c r="L59" s="330" t="s">
        <v>124</v>
      </c>
      <c r="M59" s="349" t="s">
        <v>783</v>
      </c>
      <c r="N59" s="349">
        <v>105411</v>
      </c>
      <c r="O59" s="349" t="s">
        <v>783</v>
      </c>
      <c r="P59" s="349">
        <v>105411</v>
      </c>
      <c r="Q59" s="330" t="s">
        <v>5229</v>
      </c>
      <c r="R59" s="407" t="s">
        <v>5230</v>
      </c>
    </row>
    <row r="60" spans="1:18" s="129" customFormat="1" ht="337.5" customHeight="1" x14ac:dyDescent="0.25">
      <c r="A60" s="330">
        <v>54</v>
      </c>
      <c r="B60" s="330">
        <v>1</v>
      </c>
      <c r="C60" s="330">
        <v>1</v>
      </c>
      <c r="D60" s="330">
        <v>6</v>
      </c>
      <c r="E60" s="330" t="s">
        <v>5231</v>
      </c>
      <c r="F60" s="330" t="s">
        <v>5232</v>
      </c>
      <c r="G60" s="330" t="s">
        <v>250</v>
      </c>
      <c r="H60" s="330" t="s">
        <v>5200</v>
      </c>
      <c r="I60" s="311" t="s">
        <v>5233</v>
      </c>
      <c r="J60" s="330" t="s">
        <v>5234</v>
      </c>
      <c r="K60" s="330" t="s">
        <v>783</v>
      </c>
      <c r="L60" s="330" t="s">
        <v>124</v>
      </c>
      <c r="M60" s="349" t="s">
        <v>783</v>
      </c>
      <c r="N60" s="349">
        <v>102930</v>
      </c>
      <c r="O60" s="349" t="s">
        <v>783</v>
      </c>
      <c r="P60" s="349">
        <f>N60</f>
        <v>102930</v>
      </c>
      <c r="Q60" s="330" t="s">
        <v>5075</v>
      </c>
      <c r="R60" s="407" t="s">
        <v>5235</v>
      </c>
    </row>
    <row r="61" spans="1:18" s="129" customFormat="1" ht="233.25" customHeight="1" x14ac:dyDescent="0.25">
      <c r="A61" s="330">
        <v>55</v>
      </c>
      <c r="B61" s="330">
        <v>2</v>
      </c>
      <c r="C61" s="330">
        <v>1</v>
      </c>
      <c r="D61" s="330">
        <v>6</v>
      </c>
      <c r="E61" s="330" t="s">
        <v>5236</v>
      </c>
      <c r="F61" s="330" t="s">
        <v>5237</v>
      </c>
      <c r="G61" s="330" t="s">
        <v>1070</v>
      </c>
      <c r="H61" s="330" t="s">
        <v>5238</v>
      </c>
      <c r="I61" s="311" t="s">
        <v>5239</v>
      </c>
      <c r="J61" s="330" t="s">
        <v>5240</v>
      </c>
      <c r="K61" s="330" t="s">
        <v>783</v>
      </c>
      <c r="L61" s="330" t="s">
        <v>124</v>
      </c>
      <c r="M61" s="349" t="s">
        <v>783</v>
      </c>
      <c r="N61" s="349">
        <v>37392</v>
      </c>
      <c r="O61" s="349" t="s">
        <v>783</v>
      </c>
      <c r="P61" s="349">
        <f>N61</f>
        <v>37392</v>
      </c>
      <c r="Q61" s="330" t="s">
        <v>5241</v>
      </c>
      <c r="R61" s="407" t="s">
        <v>5242</v>
      </c>
    </row>
    <row r="62" spans="1:18" s="129" customFormat="1" ht="310.5" customHeight="1" x14ac:dyDescent="0.25">
      <c r="A62" s="330">
        <v>56</v>
      </c>
      <c r="B62" s="330">
        <v>1</v>
      </c>
      <c r="C62" s="330">
        <v>1</v>
      </c>
      <c r="D62" s="330">
        <v>6</v>
      </c>
      <c r="E62" s="330" t="s">
        <v>5243</v>
      </c>
      <c r="F62" s="330" t="s">
        <v>5244</v>
      </c>
      <c r="G62" s="330" t="s">
        <v>5245</v>
      </c>
      <c r="H62" s="330" t="s">
        <v>5246</v>
      </c>
      <c r="I62" s="311" t="s">
        <v>5247</v>
      </c>
      <c r="J62" s="330" t="s">
        <v>5248</v>
      </c>
      <c r="K62" s="330" t="s">
        <v>783</v>
      </c>
      <c r="L62" s="330" t="s">
        <v>124</v>
      </c>
      <c r="M62" s="349" t="s">
        <v>783</v>
      </c>
      <c r="N62" s="349">
        <v>49793.33</v>
      </c>
      <c r="O62" s="349" t="s">
        <v>783</v>
      </c>
      <c r="P62" s="349">
        <f>N62</f>
        <v>49793.33</v>
      </c>
      <c r="Q62" s="330" t="s">
        <v>5059</v>
      </c>
      <c r="R62" s="407" t="s">
        <v>5249</v>
      </c>
    </row>
    <row r="63" spans="1:18" s="129" customFormat="1" ht="303" customHeight="1" x14ac:dyDescent="0.25">
      <c r="A63" s="337">
        <v>57</v>
      </c>
      <c r="B63" s="330">
        <v>3</v>
      </c>
      <c r="C63" s="330">
        <v>1</v>
      </c>
      <c r="D63" s="330">
        <v>6</v>
      </c>
      <c r="E63" s="330" t="s">
        <v>5250</v>
      </c>
      <c r="F63" s="330" t="s">
        <v>5251</v>
      </c>
      <c r="G63" s="330" t="s">
        <v>250</v>
      </c>
      <c r="H63" s="330" t="s">
        <v>5200</v>
      </c>
      <c r="I63" s="311" t="s">
        <v>5252</v>
      </c>
      <c r="J63" s="330" t="s">
        <v>5253</v>
      </c>
      <c r="K63" s="330" t="s">
        <v>783</v>
      </c>
      <c r="L63" s="330" t="s">
        <v>52</v>
      </c>
      <c r="M63" s="349" t="s">
        <v>783</v>
      </c>
      <c r="N63" s="349">
        <v>85901.48</v>
      </c>
      <c r="O63" s="349" t="s">
        <v>783</v>
      </c>
      <c r="P63" s="349">
        <v>85901.48</v>
      </c>
      <c r="Q63" s="330" t="s">
        <v>5254</v>
      </c>
      <c r="R63" s="407" t="s">
        <v>5255</v>
      </c>
    </row>
    <row r="64" spans="1:18" s="129" customFormat="1" ht="324" customHeight="1" x14ac:dyDescent="0.25">
      <c r="A64" s="337">
        <v>58</v>
      </c>
      <c r="B64" s="330">
        <v>1</v>
      </c>
      <c r="C64" s="330">
        <v>1</v>
      </c>
      <c r="D64" s="330">
        <v>6</v>
      </c>
      <c r="E64" s="330" t="s">
        <v>5256</v>
      </c>
      <c r="F64" s="330" t="s">
        <v>5257</v>
      </c>
      <c r="G64" s="330" t="s">
        <v>5258</v>
      </c>
      <c r="H64" s="330" t="s">
        <v>5259</v>
      </c>
      <c r="I64" s="311" t="s">
        <v>5260</v>
      </c>
      <c r="J64" s="330" t="s">
        <v>5261</v>
      </c>
      <c r="K64" s="330" t="s">
        <v>783</v>
      </c>
      <c r="L64" s="330" t="s">
        <v>124</v>
      </c>
      <c r="M64" s="349" t="s">
        <v>783</v>
      </c>
      <c r="N64" s="349">
        <v>36589.71</v>
      </c>
      <c r="O64" s="349" t="s">
        <v>783</v>
      </c>
      <c r="P64" s="349">
        <v>36589.71</v>
      </c>
      <c r="Q64" s="330" t="s">
        <v>5262</v>
      </c>
      <c r="R64" s="407" t="s">
        <v>5263</v>
      </c>
    </row>
    <row r="65" spans="1:18" s="129" customFormat="1" ht="255.75" customHeight="1" x14ac:dyDescent="0.25">
      <c r="A65" s="337">
        <v>59</v>
      </c>
      <c r="B65" s="330">
        <v>6</v>
      </c>
      <c r="C65" s="330">
        <v>5</v>
      </c>
      <c r="D65" s="330">
        <v>6</v>
      </c>
      <c r="E65" s="330" t="s">
        <v>5264</v>
      </c>
      <c r="F65" s="330" t="s">
        <v>5265</v>
      </c>
      <c r="G65" s="330" t="s">
        <v>1070</v>
      </c>
      <c r="H65" s="330" t="s">
        <v>5266</v>
      </c>
      <c r="I65" s="311" t="s">
        <v>5267</v>
      </c>
      <c r="J65" s="330" t="s">
        <v>5268</v>
      </c>
      <c r="K65" s="330" t="s">
        <v>783</v>
      </c>
      <c r="L65" s="330" t="s">
        <v>124</v>
      </c>
      <c r="M65" s="349" t="s">
        <v>783</v>
      </c>
      <c r="N65" s="349">
        <v>20000</v>
      </c>
      <c r="O65" s="349" t="s">
        <v>783</v>
      </c>
      <c r="P65" s="349">
        <v>20000</v>
      </c>
      <c r="Q65" s="330" t="s">
        <v>5269</v>
      </c>
      <c r="R65" s="407" t="s">
        <v>5270</v>
      </c>
    </row>
    <row r="66" spans="1:18" s="129" customFormat="1" ht="284.25" customHeight="1" x14ac:dyDescent="0.25">
      <c r="A66" s="337">
        <v>60</v>
      </c>
      <c r="B66" s="330">
        <v>6</v>
      </c>
      <c r="C66" s="330">
        <v>1</v>
      </c>
      <c r="D66" s="330">
        <v>6</v>
      </c>
      <c r="E66" s="330" t="s">
        <v>5271</v>
      </c>
      <c r="F66" s="330" t="s">
        <v>5272</v>
      </c>
      <c r="G66" s="330" t="s">
        <v>250</v>
      </c>
      <c r="H66" s="330" t="s">
        <v>5200</v>
      </c>
      <c r="I66" s="311" t="s">
        <v>5273</v>
      </c>
      <c r="J66" s="330" t="s">
        <v>5274</v>
      </c>
      <c r="K66" s="330" t="s">
        <v>783</v>
      </c>
      <c r="L66" s="330" t="s">
        <v>52</v>
      </c>
      <c r="M66" s="349" t="s">
        <v>783</v>
      </c>
      <c r="N66" s="349">
        <v>107970</v>
      </c>
      <c r="O66" s="349" t="s">
        <v>783</v>
      </c>
      <c r="P66" s="349">
        <v>107970</v>
      </c>
      <c r="Q66" s="330" t="s">
        <v>5275</v>
      </c>
      <c r="R66" s="407" t="s">
        <v>5276</v>
      </c>
    </row>
    <row r="67" spans="1:18" s="129" customFormat="1" ht="315" customHeight="1" x14ac:dyDescent="0.25">
      <c r="A67" s="337">
        <v>61</v>
      </c>
      <c r="B67" s="330">
        <v>2</v>
      </c>
      <c r="C67" s="330">
        <v>1</v>
      </c>
      <c r="D67" s="330">
        <v>9</v>
      </c>
      <c r="E67" s="330" t="s">
        <v>5277</v>
      </c>
      <c r="F67" s="330" t="s">
        <v>5278</v>
      </c>
      <c r="G67" s="330" t="s">
        <v>5279</v>
      </c>
      <c r="H67" s="330" t="s">
        <v>5280</v>
      </c>
      <c r="I67" s="311" t="s">
        <v>5281</v>
      </c>
      <c r="J67" s="330" t="s">
        <v>5282</v>
      </c>
      <c r="K67" s="330" t="s">
        <v>783</v>
      </c>
      <c r="L67" s="330" t="s">
        <v>124</v>
      </c>
      <c r="M67" s="349" t="s">
        <v>783</v>
      </c>
      <c r="N67" s="349">
        <v>49522</v>
      </c>
      <c r="O67" s="349" t="s">
        <v>783</v>
      </c>
      <c r="P67" s="349">
        <v>49522</v>
      </c>
      <c r="Q67" s="330" t="s">
        <v>5067</v>
      </c>
      <c r="R67" s="407" t="s">
        <v>5283</v>
      </c>
    </row>
    <row r="68" spans="1:18" s="129" customFormat="1" ht="276.75" customHeight="1" x14ac:dyDescent="0.25">
      <c r="A68" s="337">
        <v>62</v>
      </c>
      <c r="B68" s="330">
        <v>2</v>
      </c>
      <c r="C68" s="330">
        <v>1</v>
      </c>
      <c r="D68" s="330">
        <v>9</v>
      </c>
      <c r="E68" s="330" t="s">
        <v>5284</v>
      </c>
      <c r="F68" s="330" t="s">
        <v>5285</v>
      </c>
      <c r="G68" s="330" t="s">
        <v>5286</v>
      </c>
      <c r="H68" s="330" t="s">
        <v>5287</v>
      </c>
      <c r="I68" s="311" t="s">
        <v>5252</v>
      </c>
      <c r="J68" s="330" t="s">
        <v>5288</v>
      </c>
      <c r="K68" s="330" t="s">
        <v>783</v>
      </c>
      <c r="L68" s="330" t="s">
        <v>124</v>
      </c>
      <c r="M68" s="349" t="s">
        <v>783</v>
      </c>
      <c r="N68" s="349">
        <v>9555.7199999999993</v>
      </c>
      <c r="O68" s="349" t="s">
        <v>783</v>
      </c>
      <c r="P68" s="349">
        <v>9555.7199999999993</v>
      </c>
      <c r="Q68" s="330" t="s">
        <v>5075</v>
      </c>
      <c r="R68" s="407" t="s">
        <v>5235</v>
      </c>
    </row>
    <row r="69" spans="1:18" s="129" customFormat="1" ht="233.25" customHeight="1" x14ac:dyDescent="0.25">
      <c r="A69" s="337">
        <v>63</v>
      </c>
      <c r="B69" s="330">
        <v>3</v>
      </c>
      <c r="C69" s="330">
        <v>1</v>
      </c>
      <c r="D69" s="330">
        <v>9</v>
      </c>
      <c r="E69" s="330" t="s">
        <v>5289</v>
      </c>
      <c r="F69" s="330" t="s">
        <v>5290</v>
      </c>
      <c r="G69" s="330" t="s">
        <v>2047</v>
      </c>
      <c r="H69" s="330" t="s">
        <v>5200</v>
      </c>
      <c r="I69" s="311" t="s">
        <v>5291</v>
      </c>
      <c r="J69" s="330" t="s">
        <v>5292</v>
      </c>
      <c r="K69" s="330" t="s">
        <v>783</v>
      </c>
      <c r="L69" s="330" t="s">
        <v>124</v>
      </c>
      <c r="M69" s="349" t="s">
        <v>783</v>
      </c>
      <c r="N69" s="349">
        <v>22700</v>
      </c>
      <c r="O69" s="349" t="s">
        <v>783</v>
      </c>
      <c r="P69" s="349">
        <v>22700</v>
      </c>
      <c r="Q69" s="330" t="s">
        <v>5293</v>
      </c>
      <c r="R69" s="407" t="s">
        <v>5294</v>
      </c>
    </row>
    <row r="70" spans="1:18" s="129" customFormat="1" ht="321.75" customHeight="1" x14ac:dyDescent="0.25">
      <c r="A70" s="337">
        <v>64</v>
      </c>
      <c r="B70" s="330">
        <v>3</v>
      </c>
      <c r="C70" s="330">
        <v>1</v>
      </c>
      <c r="D70" s="330">
        <v>9</v>
      </c>
      <c r="E70" s="330" t="s">
        <v>5295</v>
      </c>
      <c r="F70" s="330" t="s">
        <v>5296</v>
      </c>
      <c r="G70" s="330" t="s">
        <v>5297</v>
      </c>
      <c r="H70" s="330" t="s">
        <v>5298</v>
      </c>
      <c r="I70" s="311" t="s">
        <v>5299</v>
      </c>
      <c r="J70" s="330" t="s">
        <v>5300</v>
      </c>
      <c r="K70" s="330" t="s">
        <v>783</v>
      </c>
      <c r="L70" s="330" t="s">
        <v>124</v>
      </c>
      <c r="M70" s="349" t="s">
        <v>783</v>
      </c>
      <c r="N70" s="349">
        <v>167047</v>
      </c>
      <c r="O70" s="349" t="s">
        <v>783</v>
      </c>
      <c r="P70" s="349">
        <v>167047</v>
      </c>
      <c r="Q70" s="337" t="s">
        <v>5301</v>
      </c>
      <c r="R70" s="407" t="s">
        <v>5302</v>
      </c>
    </row>
    <row r="71" spans="1:18" s="129" customFormat="1" ht="210" x14ac:dyDescent="0.25">
      <c r="A71" s="337">
        <v>65</v>
      </c>
      <c r="B71" s="330">
        <v>2</v>
      </c>
      <c r="C71" s="330">
        <v>1</v>
      </c>
      <c r="D71" s="330">
        <v>9</v>
      </c>
      <c r="E71" s="330" t="s">
        <v>5303</v>
      </c>
      <c r="F71" s="330" t="s">
        <v>5304</v>
      </c>
      <c r="G71" s="330" t="s">
        <v>2047</v>
      </c>
      <c r="H71" s="330" t="s">
        <v>5305</v>
      </c>
      <c r="I71" s="311" t="s">
        <v>5306</v>
      </c>
      <c r="J71" s="330" t="s">
        <v>5307</v>
      </c>
      <c r="K71" s="330" t="s">
        <v>783</v>
      </c>
      <c r="L71" s="330" t="s">
        <v>124</v>
      </c>
      <c r="M71" s="349" t="s">
        <v>783</v>
      </c>
      <c r="N71" s="349">
        <v>16879</v>
      </c>
      <c r="O71" s="349" t="s">
        <v>783</v>
      </c>
      <c r="P71" s="349">
        <v>16879</v>
      </c>
      <c r="Q71" s="330" t="s">
        <v>5308</v>
      </c>
      <c r="R71" s="407" t="s">
        <v>5309</v>
      </c>
    </row>
    <row r="72" spans="1:18" s="129" customFormat="1" ht="271.5" customHeight="1" x14ac:dyDescent="0.25">
      <c r="A72" s="337">
        <v>66</v>
      </c>
      <c r="B72" s="330">
        <v>1</v>
      </c>
      <c r="C72" s="330">
        <v>3</v>
      </c>
      <c r="D72" s="330">
        <v>10</v>
      </c>
      <c r="E72" s="330" t="s">
        <v>5310</v>
      </c>
      <c r="F72" s="330" t="s">
        <v>5311</v>
      </c>
      <c r="G72" s="330" t="s">
        <v>5312</v>
      </c>
      <c r="H72" s="330" t="s">
        <v>5313</v>
      </c>
      <c r="I72" s="311" t="s">
        <v>5314</v>
      </c>
      <c r="J72" s="330" t="s">
        <v>5315</v>
      </c>
      <c r="K72" s="330" t="s">
        <v>783</v>
      </c>
      <c r="L72" s="330" t="s">
        <v>101</v>
      </c>
      <c r="M72" s="349" t="s">
        <v>783</v>
      </c>
      <c r="N72" s="349">
        <v>22800</v>
      </c>
      <c r="O72" s="349" t="s">
        <v>783</v>
      </c>
      <c r="P72" s="349">
        <v>22800</v>
      </c>
      <c r="Q72" s="330" t="s">
        <v>5316</v>
      </c>
      <c r="R72" s="407" t="s">
        <v>5317</v>
      </c>
    </row>
    <row r="73" spans="1:18" s="129" customFormat="1" ht="171.75" customHeight="1" x14ac:dyDescent="0.25">
      <c r="A73" s="337">
        <v>67</v>
      </c>
      <c r="B73" s="330">
        <v>3</v>
      </c>
      <c r="C73" s="330">
        <v>3</v>
      </c>
      <c r="D73" s="330">
        <v>10</v>
      </c>
      <c r="E73" s="330" t="s">
        <v>5318</v>
      </c>
      <c r="F73" s="330" t="s">
        <v>5319</v>
      </c>
      <c r="G73" s="330" t="s">
        <v>261</v>
      </c>
      <c r="H73" s="330" t="s">
        <v>5320</v>
      </c>
      <c r="I73" s="311" t="s">
        <v>5321</v>
      </c>
      <c r="J73" s="330" t="s">
        <v>5322</v>
      </c>
      <c r="K73" s="330" t="s">
        <v>783</v>
      </c>
      <c r="L73" s="330" t="s">
        <v>81</v>
      </c>
      <c r="M73" s="349" t="s">
        <v>783</v>
      </c>
      <c r="N73" s="349">
        <v>16475.11</v>
      </c>
      <c r="O73" s="349" t="s">
        <v>783</v>
      </c>
      <c r="P73" s="349">
        <v>16475.11</v>
      </c>
      <c r="Q73" s="330" t="s">
        <v>5090</v>
      </c>
      <c r="R73" s="407" t="s">
        <v>5323</v>
      </c>
    </row>
    <row r="74" spans="1:18" s="129" customFormat="1" ht="294.75" customHeight="1" x14ac:dyDescent="0.25">
      <c r="A74" s="337">
        <v>68</v>
      </c>
      <c r="B74" s="330">
        <v>6</v>
      </c>
      <c r="C74" s="330">
        <v>5</v>
      </c>
      <c r="D74" s="330">
        <v>11</v>
      </c>
      <c r="E74" s="330" t="s">
        <v>5324</v>
      </c>
      <c r="F74" s="330" t="s">
        <v>5325</v>
      </c>
      <c r="G74" s="330" t="s">
        <v>5326</v>
      </c>
      <c r="H74" s="330" t="s">
        <v>5327</v>
      </c>
      <c r="I74" s="311" t="s">
        <v>5328</v>
      </c>
      <c r="J74" s="330" t="s">
        <v>5329</v>
      </c>
      <c r="K74" s="330" t="s">
        <v>783</v>
      </c>
      <c r="L74" s="330" t="s">
        <v>124</v>
      </c>
      <c r="M74" s="349" t="s">
        <v>783</v>
      </c>
      <c r="N74" s="349">
        <v>20799</v>
      </c>
      <c r="O74" s="349" t="s">
        <v>783</v>
      </c>
      <c r="P74" s="349">
        <v>20799</v>
      </c>
      <c r="Q74" s="330" t="s">
        <v>5269</v>
      </c>
      <c r="R74" s="407" t="s">
        <v>5270</v>
      </c>
    </row>
    <row r="75" spans="1:18" s="129" customFormat="1" ht="203.25" customHeight="1" x14ac:dyDescent="0.25">
      <c r="A75" s="337">
        <v>69</v>
      </c>
      <c r="B75" s="330">
        <v>6</v>
      </c>
      <c r="C75" s="330">
        <v>5</v>
      </c>
      <c r="D75" s="330">
        <v>11</v>
      </c>
      <c r="E75" s="330" t="s">
        <v>5330</v>
      </c>
      <c r="F75" s="330" t="s">
        <v>5331</v>
      </c>
      <c r="G75" s="330" t="s">
        <v>5332</v>
      </c>
      <c r="H75" s="330" t="s">
        <v>5333</v>
      </c>
      <c r="I75" s="311" t="s">
        <v>5334</v>
      </c>
      <c r="J75" s="330" t="s">
        <v>5335</v>
      </c>
      <c r="K75" s="330" t="s">
        <v>783</v>
      </c>
      <c r="L75" s="330" t="s">
        <v>124</v>
      </c>
      <c r="M75" s="349" t="s">
        <v>783</v>
      </c>
      <c r="N75" s="349">
        <v>19759.2</v>
      </c>
      <c r="O75" s="349" t="s">
        <v>783</v>
      </c>
      <c r="P75" s="349">
        <v>19759.2</v>
      </c>
      <c r="Q75" s="330" t="s">
        <v>5336</v>
      </c>
      <c r="R75" s="407" t="s">
        <v>5337</v>
      </c>
    </row>
    <row r="76" spans="1:18" s="129" customFormat="1" ht="159.75" customHeight="1" x14ac:dyDescent="0.25">
      <c r="A76" s="337">
        <v>70</v>
      </c>
      <c r="B76" s="330">
        <v>6</v>
      </c>
      <c r="C76" s="330">
        <v>3</v>
      </c>
      <c r="D76" s="330">
        <v>13</v>
      </c>
      <c r="E76" s="330" t="s">
        <v>5338</v>
      </c>
      <c r="F76" s="330" t="s">
        <v>5339</v>
      </c>
      <c r="G76" s="330" t="s">
        <v>261</v>
      </c>
      <c r="H76" s="330" t="s">
        <v>5320</v>
      </c>
      <c r="I76" s="311" t="s">
        <v>5340</v>
      </c>
      <c r="J76" s="330" t="s">
        <v>5315</v>
      </c>
      <c r="K76" s="330" t="s">
        <v>783</v>
      </c>
      <c r="L76" s="330" t="s">
        <v>52</v>
      </c>
      <c r="M76" s="349" t="s">
        <v>783</v>
      </c>
      <c r="N76" s="349">
        <v>11580</v>
      </c>
      <c r="O76" s="349" t="s">
        <v>783</v>
      </c>
      <c r="P76" s="349">
        <v>11580</v>
      </c>
      <c r="Q76" s="330" t="s">
        <v>5341</v>
      </c>
      <c r="R76" s="407" t="s">
        <v>5342</v>
      </c>
    </row>
    <row r="77" spans="1:18" s="129" customFormat="1" ht="261" customHeight="1" x14ac:dyDescent="0.25">
      <c r="A77" s="337">
        <v>71</v>
      </c>
      <c r="B77" s="330">
        <v>6</v>
      </c>
      <c r="C77" s="330">
        <v>1</v>
      </c>
      <c r="D77" s="330">
        <v>13</v>
      </c>
      <c r="E77" s="330" t="s">
        <v>5343</v>
      </c>
      <c r="F77" s="330" t="s">
        <v>5344</v>
      </c>
      <c r="G77" s="330" t="s">
        <v>261</v>
      </c>
      <c r="H77" s="330" t="s">
        <v>5320</v>
      </c>
      <c r="I77" s="311" t="s">
        <v>5345</v>
      </c>
      <c r="J77" s="330" t="s">
        <v>5315</v>
      </c>
      <c r="K77" s="330" t="s">
        <v>783</v>
      </c>
      <c r="L77" s="330" t="s">
        <v>124</v>
      </c>
      <c r="M77" s="349" t="s">
        <v>783</v>
      </c>
      <c r="N77" s="349">
        <v>14480</v>
      </c>
      <c r="O77" s="349" t="s">
        <v>783</v>
      </c>
      <c r="P77" s="349">
        <v>14480</v>
      </c>
      <c r="Q77" s="330" t="s">
        <v>5346</v>
      </c>
      <c r="R77" s="407" t="s">
        <v>5337</v>
      </c>
    </row>
    <row r="78" spans="1:18" s="129" customFormat="1" ht="179.25" customHeight="1" x14ac:dyDescent="0.25">
      <c r="A78" s="337">
        <v>72</v>
      </c>
      <c r="B78" s="330">
        <v>6</v>
      </c>
      <c r="C78" s="330">
        <v>1</v>
      </c>
      <c r="D78" s="330">
        <v>13</v>
      </c>
      <c r="E78" s="330" t="s">
        <v>5347</v>
      </c>
      <c r="F78" s="330" t="s">
        <v>5348</v>
      </c>
      <c r="G78" s="330" t="s">
        <v>5349</v>
      </c>
      <c r="H78" s="330" t="s">
        <v>5350</v>
      </c>
      <c r="I78" s="311" t="s">
        <v>5351</v>
      </c>
      <c r="J78" s="330" t="s">
        <v>5352</v>
      </c>
      <c r="K78" s="330" t="s">
        <v>783</v>
      </c>
      <c r="L78" s="330" t="s">
        <v>124</v>
      </c>
      <c r="M78" s="349" t="s">
        <v>783</v>
      </c>
      <c r="N78" s="349">
        <v>11087.78</v>
      </c>
      <c r="O78" s="349" t="s">
        <v>783</v>
      </c>
      <c r="P78" s="349">
        <v>11087.78</v>
      </c>
      <c r="Q78" s="330" t="s">
        <v>5353</v>
      </c>
      <c r="R78" s="407" t="s">
        <v>5354</v>
      </c>
    </row>
    <row r="79" spans="1:18" s="129" customFormat="1" ht="110.25" customHeight="1" x14ac:dyDescent="0.25">
      <c r="A79" s="356">
        <v>73</v>
      </c>
      <c r="B79" s="358">
        <v>1</v>
      </c>
      <c r="C79" s="358">
        <v>5</v>
      </c>
      <c r="D79" s="358">
        <v>4</v>
      </c>
      <c r="E79" s="358" t="s">
        <v>5355</v>
      </c>
      <c r="F79" s="578" t="s">
        <v>5356</v>
      </c>
      <c r="G79" s="358" t="s">
        <v>5357</v>
      </c>
      <c r="H79" s="358" t="s">
        <v>5358</v>
      </c>
      <c r="I79" s="394" t="s">
        <v>660</v>
      </c>
      <c r="J79" s="358" t="s">
        <v>4970</v>
      </c>
      <c r="K79" s="358" t="s">
        <v>783</v>
      </c>
      <c r="L79" s="358" t="s">
        <v>101</v>
      </c>
      <c r="M79" s="358" t="s">
        <v>783</v>
      </c>
      <c r="N79" s="478">
        <v>976</v>
      </c>
      <c r="O79" s="358" t="s">
        <v>783</v>
      </c>
      <c r="P79" s="478">
        <f>N79</f>
        <v>976</v>
      </c>
      <c r="Q79" s="358" t="s">
        <v>4964</v>
      </c>
      <c r="R79" s="579" t="s">
        <v>4965</v>
      </c>
    </row>
    <row r="80" spans="1:18" s="129" customFormat="1" ht="135.75" customHeight="1" x14ac:dyDescent="0.25">
      <c r="A80" s="337">
        <v>74</v>
      </c>
      <c r="B80" s="330">
        <v>1</v>
      </c>
      <c r="C80" s="330">
        <v>1</v>
      </c>
      <c r="D80" s="330">
        <v>6</v>
      </c>
      <c r="E80" s="330" t="s">
        <v>5359</v>
      </c>
      <c r="F80" s="392" t="s">
        <v>5360</v>
      </c>
      <c r="G80" s="330" t="s">
        <v>5357</v>
      </c>
      <c r="H80" s="330" t="s">
        <v>5358</v>
      </c>
      <c r="I80" s="311" t="s">
        <v>5361</v>
      </c>
      <c r="J80" s="330" t="s">
        <v>4970</v>
      </c>
      <c r="K80" s="330" t="s">
        <v>783</v>
      </c>
      <c r="L80" s="330" t="s">
        <v>161</v>
      </c>
      <c r="M80" s="330" t="s">
        <v>783</v>
      </c>
      <c r="N80" s="349">
        <v>14000</v>
      </c>
      <c r="O80" s="330" t="s">
        <v>783</v>
      </c>
      <c r="P80" s="349">
        <f>N80</f>
        <v>14000</v>
      </c>
      <c r="Q80" s="330" t="s">
        <v>4964</v>
      </c>
      <c r="R80" s="407" t="s">
        <v>4965</v>
      </c>
    </row>
    <row r="82" spans="13:16" x14ac:dyDescent="0.25">
      <c r="M82" s="1031" t="s">
        <v>242</v>
      </c>
      <c r="N82" s="1032"/>
      <c r="O82" s="1033" t="s">
        <v>243</v>
      </c>
      <c r="P82" s="1033"/>
    </row>
    <row r="83" spans="13:16" x14ac:dyDescent="0.25">
      <c r="M83" s="399" t="s">
        <v>244</v>
      </c>
      <c r="N83" s="399" t="s">
        <v>245</v>
      </c>
      <c r="O83" s="399" t="s">
        <v>244</v>
      </c>
      <c r="P83" s="399" t="s">
        <v>245</v>
      </c>
    </row>
    <row r="84" spans="13:16" x14ac:dyDescent="0.25">
      <c r="M84" s="366">
        <v>27</v>
      </c>
      <c r="N84" s="217">
        <f>O7+O8+O9+O10+O11+O12+O13+O14+O15+O16+O17+O18+P40+P41+P42+P43+P44+P45+P46+P47+P48+P49+P50+P51+P52+P79+P80</f>
        <v>531558.92999999993</v>
      </c>
      <c r="O84" s="62">
        <v>47</v>
      </c>
      <c r="P84" s="375">
        <v>1925408.75</v>
      </c>
    </row>
  </sheetData>
  <mergeCells count="16">
    <mergeCell ref="Q4:Q5"/>
    <mergeCell ref="R4:R5"/>
    <mergeCell ref="M82:N82"/>
    <mergeCell ref="O82:P82"/>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70"/>
  <sheetViews>
    <sheetView zoomScale="60" zoomScaleNormal="60" workbookViewId="0">
      <selection activeCell="G167" sqref="G167"/>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style="184"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25"/>
      <c r="N1" s="125"/>
      <c r="O1" s="125"/>
      <c r="P1" s="126"/>
      <c r="R1" s="270"/>
      <c r="S1" s="18"/>
    </row>
    <row r="2" spans="1:19" s="22" customFormat="1" x14ac:dyDescent="0.25">
      <c r="A2" s="1" t="s">
        <v>6272</v>
      </c>
      <c r="M2" s="125"/>
      <c r="N2" s="125"/>
      <c r="O2" s="125"/>
      <c r="P2" s="126"/>
      <c r="R2" s="270"/>
      <c r="S2" s="18"/>
    </row>
    <row r="3" spans="1:19" s="22" customFormat="1" x14ac:dyDescent="0.25">
      <c r="M3" s="125"/>
      <c r="N3" s="125"/>
      <c r="O3" s="125"/>
      <c r="P3" s="126"/>
      <c r="R3" s="270"/>
      <c r="S3" s="18"/>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1160" t="s">
        <v>13</v>
      </c>
      <c r="S4" s="191"/>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1161"/>
      <c r="S5" s="191"/>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271" t="s">
        <v>33</v>
      </c>
      <c r="S6" s="191"/>
    </row>
    <row r="7" spans="1:19" s="13" customFormat="1" ht="15" customHeight="1" x14ac:dyDescent="0.25">
      <c r="A7" s="833">
        <v>1</v>
      </c>
      <c r="B7" s="833" t="s">
        <v>89</v>
      </c>
      <c r="C7" s="833">
        <v>1.2</v>
      </c>
      <c r="D7" s="832">
        <v>3</v>
      </c>
      <c r="E7" s="832" t="s">
        <v>2163</v>
      </c>
      <c r="F7" s="1162" t="s">
        <v>2164</v>
      </c>
      <c r="G7" s="829" t="s">
        <v>2165</v>
      </c>
      <c r="H7" s="272" t="s">
        <v>2166</v>
      </c>
      <c r="I7" s="11" t="s">
        <v>2167</v>
      </c>
      <c r="J7" s="829" t="s">
        <v>2168</v>
      </c>
      <c r="K7" s="852" t="s">
        <v>161</v>
      </c>
      <c r="L7" s="852"/>
      <c r="M7" s="854">
        <v>40209.050000000003</v>
      </c>
      <c r="N7" s="854"/>
      <c r="O7" s="854">
        <v>40209.050000000003</v>
      </c>
      <c r="P7" s="854"/>
      <c r="Q7" s="832" t="s">
        <v>2169</v>
      </c>
      <c r="R7" s="832" t="s">
        <v>2170</v>
      </c>
    </row>
    <row r="8" spans="1:19" s="13" customFormat="1" ht="83.25" customHeight="1" x14ac:dyDescent="0.25">
      <c r="A8" s="833"/>
      <c r="B8" s="833"/>
      <c r="C8" s="833"/>
      <c r="D8" s="832"/>
      <c r="E8" s="832"/>
      <c r="F8" s="1162"/>
      <c r="G8" s="830"/>
      <c r="H8" s="1036" t="s">
        <v>2171</v>
      </c>
      <c r="I8" s="1163" t="s">
        <v>2172</v>
      </c>
      <c r="J8" s="830"/>
      <c r="K8" s="852"/>
      <c r="L8" s="852"/>
      <c r="M8" s="854"/>
      <c r="N8" s="854"/>
      <c r="O8" s="854"/>
      <c r="P8" s="854"/>
      <c r="Q8" s="832"/>
      <c r="R8" s="832"/>
    </row>
    <row r="9" spans="1:19" s="13" customFormat="1" x14ac:dyDescent="0.25">
      <c r="A9" s="833"/>
      <c r="B9" s="833"/>
      <c r="C9" s="833"/>
      <c r="D9" s="832"/>
      <c r="E9" s="832"/>
      <c r="F9" s="1162"/>
      <c r="G9" s="830"/>
      <c r="H9" s="1057"/>
      <c r="I9" s="1164"/>
      <c r="J9" s="830"/>
      <c r="K9" s="852"/>
      <c r="L9" s="852"/>
      <c r="M9" s="854"/>
      <c r="N9" s="854"/>
      <c r="O9" s="854"/>
      <c r="P9" s="854"/>
      <c r="Q9" s="832"/>
      <c r="R9" s="832"/>
    </row>
    <row r="10" spans="1:19" s="13" customFormat="1" x14ac:dyDescent="0.25">
      <c r="A10" s="833"/>
      <c r="B10" s="833"/>
      <c r="C10" s="833"/>
      <c r="D10" s="832"/>
      <c r="E10" s="832"/>
      <c r="F10" s="1162"/>
      <c r="G10" s="830"/>
      <c r="H10" s="1057"/>
      <c r="I10" s="1164"/>
      <c r="J10" s="830"/>
      <c r="K10" s="852"/>
      <c r="L10" s="852"/>
      <c r="M10" s="854"/>
      <c r="N10" s="854"/>
      <c r="O10" s="854"/>
      <c r="P10" s="854"/>
      <c r="Q10" s="832"/>
      <c r="R10" s="832"/>
    </row>
    <row r="11" spans="1:19" s="13" customFormat="1" x14ac:dyDescent="0.25">
      <c r="A11" s="833"/>
      <c r="B11" s="833"/>
      <c r="C11" s="833"/>
      <c r="D11" s="832"/>
      <c r="E11" s="832"/>
      <c r="F11" s="1162"/>
      <c r="G11" s="830"/>
      <c r="H11" s="1057"/>
      <c r="I11" s="1164"/>
      <c r="J11" s="830"/>
      <c r="K11" s="852"/>
      <c r="L11" s="852"/>
      <c r="M11" s="854"/>
      <c r="N11" s="854"/>
      <c r="O11" s="854"/>
      <c r="P11" s="854"/>
      <c r="Q11" s="832"/>
      <c r="R11" s="832"/>
    </row>
    <row r="12" spans="1:19" s="13" customFormat="1" ht="220.5" customHeight="1" x14ac:dyDescent="0.25">
      <c r="A12" s="833"/>
      <c r="B12" s="833"/>
      <c r="C12" s="833"/>
      <c r="D12" s="832"/>
      <c r="E12" s="832"/>
      <c r="F12" s="1162"/>
      <c r="G12" s="831"/>
      <c r="H12" s="1037"/>
      <c r="I12" s="1165"/>
      <c r="J12" s="831"/>
      <c r="K12" s="852"/>
      <c r="L12" s="852"/>
      <c r="M12" s="854"/>
      <c r="N12" s="854"/>
      <c r="O12" s="854"/>
      <c r="P12" s="854"/>
      <c r="Q12" s="832"/>
      <c r="R12" s="832"/>
    </row>
    <row r="13" spans="1:19" s="18" customFormat="1" x14ac:dyDescent="0.25">
      <c r="A13" s="806">
        <v>2</v>
      </c>
      <c r="B13" s="806" t="s">
        <v>127</v>
      </c>
      <c r="C13" s="806">
        <v>1</v>
      </c>
      <c r="D13" s="807">
        <v>13</v>
      </c>
      <c r="E13" s="807" t="s">
        <v>2173</v>
      </c>
      <c r="F13" s="1166" t="s">
        <v>2174</v>
      </c>
      <c r="G13" s="807" t="s">
        <v>2175</v>
      </c>
      <c r="H13" s="273" t="s">
        <v>47</v>
      </c>
      <c r="I13" s="273" t="s">
        <v>2176</v>
      </c>
      <c r="J13" s="1167" t="s">
        <v>2177</v>
      </c>
      <c r="K13" s="853" t="s">
        <v>81</v>
      </c>
      <c r="L13" s="853"/>
      <c r="M13" s="825">
        <v>132066.75</v>
      </c>
      <c r="N13" s="825"/>
      <c r="O13" s="825">
        <v>51080</v>
      </c>
      <c r="P13" s="825"/>
      <c r="Q13" s="807" t="s">
        <v>2169</v>
      </c>
      <c r="R13" s="807" t="s">
        <v>2170</v>
      </c>
    </row>
    <row r="14" spans="1:19" s="18" customFormat="1" ht="30" x14ac:dyDescent="0.25">
      <c r="A14" s="806"/>
      <c r="B14" s="806"/>
      <c r="C14" s="806"/>
      <c r="D14" s="807"/>
      <c r="E14" s="807"/>
      <c r="F14" s="1166"/>
      <c r="G14" s="807"/>
      <c r="H14" s="273" t="s">
        <v>2178</v>
      </c>
      <c r="I14" s="273" t="s">
        <v>2179</v>
      </c>
      <c r="J14" s="1167"/>
      <c r="K14" s="853"/>
      <c r="L14" s="853"/>
      <c r="M14" s="825"/>
      <c r="N14" s="825"/>
      <c r="O14" s="825"/>
      <c r="P14" s="825"/>
      <c r="Q14" s="807"/>
      <c r="R14" s="807"/>
    </row>
    <row r="15" spans="1:19" s="18" customFormat="1" x14ac:dyDescent="0.25">
      <c r="A15" s="806"/>
      <c r="B15" s="806"/>
      <c r="C15" s="806"/>
      <c r="D15" s="807"/>
      <c r="E15" s="807"/>
      <c r="F15" s="1166"/>
      <c r="G15" s="807"/>
      <c r="H15" s="273" t="s">
        <v>1690</v>
      </c>
      <c r="I15" s="273" t="s">
        <v>2180</v>
      </c>
      <c r="J15" s="1167"/>
      <c r="K15" s="853"/>
      <c r="L15" s="853"/>
      <c r="M15" s="825"/>
      <c r="N15" s="825"/>
      <c r="O15" s="825"/>
      <c r="P15" s="825"/>
      <c r="Q15" s="807"/>
      <c r="R15" s="807"/>
    </row>
    <row r="16" spans="1:19" s="18" customFormat="1" ht="275.25" customHeight="1" x14ac:dyDescent="0.25">
      <c r="A16" s="806"/>
      <c r="B16" s="806"/>
      <c r="C16" s="806"/>
      <c r="D16" s="807"/>
      <c r="E16" s="807"/>
      <c r="F16" s="1166"/>
      <c r="G16" s="807"/>
      <c r="H16" s="273" t="s">
        <v>2181</v>
      </c>
      <c r="I16" s="273" t="s">
        <v>2182</v>
      </c>
      <c r="J16" s="1167"/>
      <c r="K16" s="853"/>
      <c r="L16" s="853"/>
      <c r="M16" s="825"/>
      <c r="N16" s="825"/>
      <c r="O16" s="825"/>
      <c r="P16" s="825"/>
      <c r="Q16" s="807"/>
      <c r="R16" s="807"/>
    </row>
    <row r="17" spans="1:19" s="22" customFormat="1" x14ac:dyDescent="0.25">
      <c r="A17" s="833">
        <v>3</v>
      </c>
      <c r="B17" s="833" t="s">
        <v>68</v>
      </c>
      <c r="C17" s="833">
        <v>5</v>
      </c>
      <c r="D17" s="832">
        <v>4</v>
      </c>
      <c r="E17" s="829" t="s">
        <v>2183</v>
      </c>
      <c r="F17" s="1136" t="s">
        <v>2184</v>
      </c>
      <c r="G17" s="842" t="s">
        <v>728</v>
      </c>
      <c r="H17" s="272" t="s">
        <v>1187</v>
      </c>
      <c r="I17" s="103">
        <v>3</v>
      </c>
      <c r="J17" s="842" t="s">
        <v>2185</v>
      </c>
      <c r="K17" s="852" t="s">
        <v>124</v>
      </c>
      <c r="L17" s="852"/>
      <c r="M17" s="854">
        <v>39644.15</v>
      </c>
      <c r="N17" s="854"/>
      <c r="O17" s="854">
        <v>39644.15</v>
      </c>
      <c r="P17" s="854"/>
      <c r="Q17" s="832" t="s">
        <v>2186</v>
      </c>
      <c r="R17" s="832" t="s">
        <v>2187</v>
      </c>
      <c r="S17" s="18"/>
    </row>
    <row r="18" spans="1:19" s="22" customFormat="1" ht="30" x14ac:dyDescent="0.25">
      <c r="A18" s="833"/>
      <c r="B18" s="833"/>
      <c r="C18" s="833"/>
      <c r="D18" s="832"/>
      <c r="E18" s="830"/>
      <c r="F18" s="1139"/>
      <c r="G18" s="843"/>
      <c r="H18" s="272" t="s">
        <v>935</v>
      </c>
      <c r="I18" s="103">
        <v>60</v>
      </c>
      <c r="J18" s="843"/>
      <c r="K18" s="852"/>
      <c r="L18" s="852"/>
      <c r="M18" s="854"/>
      <c r="N18" s="854"/>
      <c r="O18" s="854"/>
      <c r="P18" s="854"/>
      <c r="Q18" s="832"/>
      <c r="R18" s="832"/>
      <c r="S18" s="18"/>
    </row>
    <row r="19" spans="1:19" s="22" customFormat="1" ht="30" x14ac:dyDescent="0.25">
      <c r="A19" s="833"/>
      <c r="B19" s="833"/>
      <c r="C19" s="833"/>
      <c r="D19" s="832"/>
      <c r="E19" s="830"/>
      <c r="F19" s="1139"/>
      <c r="G19" s="844"/>
      <c r="H19" s="272" t="s">
        <v>2188</v>
      </c>
      <c r="I19" s="103">
        <v>5</v>
      </c>
      <c r="J19" s="843"/>
      <c r="K19" s="852"/>
      <c r="L19" s="852"/>
      <c r="M19" s="854"/>
      <c r="N19" s="854"/>
      <c r="O19" s="854"/>
      <c r="P19" s="854"/>
      <c r="Q19" s="832"/>
      <c r="R19" s="832"/>
      <c r="S19" s="18"/>
    </row>
    <row r="20" spans="1:19" s="22" customFormat="1" x14ac:dyDescent="0.25">
      <c r="A20" s="833"/>
      <c r="B20" s="833"/>
      <c r="C20" s="833"/>
      <c r="D20" s="832"/>
      <c r="E20" s="830"/>
      <c r="F20" s="1139"/>
      <c r="G20" s="842" t="s">
        <v>79</v>
      </c>
      <c r="H20" s="272" t="s">
        <v>988</v>
      </c>
      <c r="I20" s="103">
        <v>1</v>
      </c>
      <c r="J20" s="843"/>
      <c r="K20" s="852"/>
      <c r="L20" s="852"/>
      <c r="M20" s="854"/>
      <c r="N20" s="854"/>
      <c r="O20" s="854"/>
      <c r="P20" s="854"/>
      <c r="Q20" s="832"/>
      <c r="R20" s="832"/>
      <c r="S20" s="18"/>
    </row>
    <row r="21" spans="1:19" s="22" customFormat="1" ht="30" x14ac:dyDescent="0.25">
      <c r="A21" s="833"/>
      <c r="B21" s="833"/>
      <c r="C21" s="833"/>
      <c r="D21" s="832"/>
      <c r="E21" s="830"/>
      <c r="F21" s="1139"/>
      <c r="G21" s="843"/>
      <c r="H21" s="272" t="s">
        <v>1302</v>
      </c>
      <c r="I21" s="103">
        <v>100</v>
      </c>
      <c r="J21" s="843"/>
      <c r="K21" s="852"/>
      <c r="L21" s="852"/>
      <c r="M21" s="854"/>
      <c r="N21" s="854"/>
      <c r="O21" s="854"/>
      <c r="P21" s="854"/>
      <c r="Q21" s="832"/>
      <c r="R21" s="832"/>
      <c r="S21" s="18"/>
    </row>
    <row r="22" spans="1:19" s="22" customFormat="1" ht="30" x14ac:dyDescent="0.25">
      <c r="A22" s="833"/>
      <c r="B22" s="833"/>
      <c r="C22" s="833"/>
      <c r="D22" s="832"/>
      <c r="E22" s="830"/>
      <c r="F22" s="1139"/>
      <c r="G22" s="844"/>
      <c r="H22" s="272" t="s">
        <v>2188</v>
      </c>
      <c r="I22" s="103">
        <v>6</v>
      </c>
      <c r="J22" s="843"/>
      <c r="K22" s="852"/>
      <c r="L22" s="852"/>
      <c r="M22" s="854"/>
      <c r="N22" s="854"/>
      <c r="O22" s="854"/>
      <c r="P22" s="854"/>
      <c r="Q22" s="832"/>
      <c r="R22" s="832"/>
      <c r="S22" s="18"/>
    </row>
    <row r="23" spans="1:19" s="22" customFormat="1" ht="30" x14ac:dyDescent="0.25">
      <c r="A23" s="833"/>
      <c r="B23" s="833"/>
      <c r="C23" s="833"/>
      <c r="D23" s="832"/>
      <c r="E23" s="831"/>
      <c r="F23" s="1137"/>
      <c r="G23" s="210" t="s">
        <v>220</v>
      </c>
      <c r="H23" s="272" t="s">
        <v>2189</v>
      </c>
      <c r="I23" s="103">
        <v>2</v>
      </c>
      <c r="J23" s="844"/>
      <c r="K23" s="852"/>
      <c r="L23" s="852"/>
      <c r="M23" s="854"/>
      <c r="N23" s="854"/>
      <c r="O23" s="854"/>
      <c r="P23" s="854"/>
      <c r="Q23" s="832"/>
      <c r="R23" s="832"/>
      <c r="S23" s="18"/>
    </row>
    <row r="24" spans="1:19" s="18" customFormat="1" x14ac:dyDescent="0.25">
      <c r="A24" s="806">
        <v>4</v>
      </c>
      <c r="B24" s="806" t="s">
        <v>68</v>
      </c>
      <c r="C24" s="806">
        <v>5</v>
      </c>
      <c r="D24" s="807">
        <v>4</v>
      </c>
      <c r="E24" s="810" t="s">
        <v>2190</v>
      </c>
      <c r="F24" s="1168" t="s">
        <v>2191</v>
      </c>
      <c r="G24" s="807" t="s">
        <v>79</v>
      </c>
      <c r="H24" s="226" t="s">
        <v>988</v>
      </c>
      <c r="I24" s="274">
        <v>1</v>
      </c>
      <c r="J24" s="807" t="s">
        <v>2192</v>
      </c>
      <c r="K24" s="853" t="s">
        <v>124</v>
      </c>
      <c r="L24" s="853"/>
      <c r="M24" s="825">
        <v>38676.870000000003</v>
      </c>
      <c r="N24" s="825"/>
      <c r="O24" s="825">
        <v>38676.870000000003</v>
      </c>
      <c r="P24" s="825"/>
      <c r="Q24" s="807" t="s">
        <v>2193</v>
      </c>
      <c r="R24" s="807" t="s">
        <v>2194</v>
      </c>
    </row>
    <row r="25" spans="1:19" s="18" customFormat="1" ht="30" x14ac:dyDescent="0.25">
      <c r="A25" s="806"/>
      <c r="B25" s="806"/>
      <c r="C25" s="806"/>
      <c r="D25" s="807"/>
      <c r="E25" s="812"/>
      <c r="F25" s="1169"/>
      <c r="G25" s="807"/>
      <c r="H25" s="226" t="s">
        <v>1330</v>
      </c>
      <c r="I25" s="274">
        <v>50</v>
      </c>
      <c r="J25" s="807"/>
      <c r="K25" s="853"/>
      <c r="L25" s="853"/>
      <c r="M25" s="825"/>
      <c r="N25" s="825"/>
      <c r="O25" s="825"/>
      <c r="P25" s="825"/>
      <c r="Q25" s="807"/>
      <c r="R25" s="807"/>
    </row>
    <row r="26" spans="1:19" s="18" customFormat="1" ht="30" x14ac:dyDescent="0.25">
      <c r="A26" s="806"/>
      <c r="B26" s="806"/>
      <c r="C26" s="806"/>
      <c r="D26" s="807"/>
      <c r="E26" s="812"/>
      <c r="F26" s="1169"/>
      <c r="G26" s="807"/>
      <c r="H26" s="226" t="s">
        <v>2188</v>
      </c>
      <c r="I26" s="274">
        <v>10</v>
      </c>
      <c r="J26" s="807"/>
      <c r="K26" s="853"/>
      <c r="L26" s="853"/>
      <c r="M26" s="825"/>
      <c r="N26" s="825"/>
      <c r="O26" s="825"/>
      <c r="P26" s="825"/>
      <c r="Q26" s="807"/>
      <c r="R26" s="807"/>
    </row>
    <row r="27" spans="1:19" s="18" customFormat="1" x14ac:dyDescent="0.25">
      <c r="A27" s="806"/>
      <c r="B27" s="806"/>
      <c r="C27" s="806"/>
      <c r="D27" s="807"/>
      <c r="E27" s="812"/>
      <c r="F27" s="1169"/>
      <c r="G27" s="807" t="s">
        <v>2195</v>
      </c>
      <c r="H27" s="226" t="s">
        <v>577</v>
      </c>
      <c r="I27" s="274">
        <v>1</v>
      </c>
      <c r="J27" s="807" t="s">
        <v>2196</v>
      </c>
      <c r="K27" s="853"/>
      <c r="L27" s="853"/>
      <c r="M27" s="825"/>
      <c r="N27" s="825"/>
      <c r="O27" s="825"/>
      <c r="P27" s="825"/>
      <c r="Q27" s="807"/>
      <c r="R27" s="807"/>
    </row>
    <row r="28" spans="1:19" s="18" customFormat="1" ht="30" x14ac:dyDescent="0.25">
      <c r="A28" s="806"/>
      <c r="B28" s="806"/>
      <c r="C28" s="806"/>
      <c r="D28" s="807"/>
      <c r="E28" s="811"/>
      <c r="F28" s="1170"/>
      <c r="G28" s="807"/>
      <c r="H28" s="226" t="s">
        <v>2197</v>
      </c>
      <c r="I28" s="275">
        <v>80000</v>
      </c>
      <c r="J28" s="807"/>
      <c r="K28" s="853"/>
      <c r="L28" s="853"/>
      <c r="M28" s="825"/>
      <c r="N28" s="825"/>
      <c r="O28" s="825"/>
      <c r="P28" s="825"/>
      <c r="Q28" s="807"/>
      <c r="R28" s="807"/>
    </row>
    <row r="29" spans="1:19" s="22" customFormat="1" ht="30" x14ac:dyDescent="0.25">
      <c r="A29" s="833">
        <v>5</v>
      </c>
      <c r="B29" s="833" t="s">
        <v>68</v>
      </c>
      <c r="C29" s="833">
        <v>5</v>
      </c>
      <c r="D29" s="832">
        <v>4</v>
      </c>
      <c r="E29" s="829" t="s">
        <v>2198</v>
      </c>
      <c r="F29" s="1155" t="s">
        <v>2199</v>
      </c>
      <c r="G29" s="829" t="s">
        <v>2200</v>
      </c>
      <c r="H29" s="272" t="s">
        <v>118</v>
      </c>
      <c r="I29" s="103">
        <v>1</v>
      </c>
      <c r="J29" s="832" t="s">
        <v>2201</v>
      </c>
      <c r="K29" s="852" t="s">
        <v>124</v>
      </c>
      <c r="L29" s="852"/>
      <c r="M29" s="854">
        <v>39708.699999999997</v>
      </c>
      <c r="N29" s="854"/>
      <c r="O29" s="854">
        <v>39708.699999999997</v>
      </c>
      <c r="P29" s="854"/>
      <c r="Q29" s="832" t="s">
        <v>2202</v>
      </c>
      <c r="R29" s="832" t="s">
        <v>2203</v>
      </c>
      <c r="S29" s="18"/>
    </row>
    <row r="30" spans="1:19" s="22" customFormat="1" x14ac:dyDescent="0.25">
      <c r="A30" s="833"/>
      <c r="B30" s="833"/>
      <c r="C30" s="833"/>
      <c r="D30" s="832"/>
      <c r="E30" s="830"/>
      <c r="F30" s="1155"/>
      <c r="G30" s="830"/>
      <c r="H30" s="272" t="s">
        <v>918</v>
      </c>
      <c r="I30" s="103">
        <v>40</v>
      </c>
      <c r="J30" s="832"/>
      <c r="K30" s="852"/>
      <c r="L30" s="852"/>
      <c r="M30" s="854"/>
      <c r="N30" s="854"/>
      <c r="O30" s="854"/>
      <c r="P30" s="854"/>
      <c r="Q30" s="832"/>
      <c r="R30" s="832"/>
      <c r="S30" s="18"/>
    </row>
    <row r="31" spans="1:19" s="22" customFormat="1" ht="30" x14ac:dyDescent="0.25">
      <c r="A31" s="833"/>
      <c r="B31" s="833"/>
      <c r="C31" s="833"/>
      <c r="D31" s="832"/>
      <c r="E31" s="830"/>
      <c r="F31" s="1155"/>
      <c r="G31" s="831"/>
      <c r="H31" s="272" t="s">
        <v>2204</v>
      </c>
      <c r="I31" s="103">
        <v>40</v>
      </c>
      <c r="J31" s="832"/>
      <c r="K31" s="852"/>
      <c r="L31" s="852"/>
      <c r="M31" s="854"/>
      <c r="N31" s="854"/>
      <c r="O31" s="854"/>
      <c r="P31" s="854"/>
      <c r="Q31" s="832"/>
      <c r="R31" s="832"/>
      <c r="S31" s="18"/>
    </row>
    <row r="32" spans="1:19" s="22" customFormat="1" ht="30" x14ac:dyDescent="0.25">
      <c r="A32" s="833"/>
      <c r="B32" s="833"/>
      <c r="C32" s="833"/>
      <c r="D32" s="832"/>
      <c r="E32" s="830"/>
      <c r="F32" s="1155"/>
      <c r="G32" s="832" t="s">
        <v>2205</v>
      </c>
      <c r="H32" s="272" t="s">
        <v>1016</v>
      </c>
      <c r="I32" s="103">
        <v>1</v>
      </c>
      <c r="J32" s="832"/>
      <c r="K32" s="852"/>
      <c r="L32" s="852"/>
      <c r="M32" s="854"/>
      <c r="N32" s="854"/>
      <c r="O32" s="854"/>
      <c r="P32" s="854"/>
      <c r="Q32" s="832"/>
      <c r="R32" s="832"/>
      <c r="S32" s="18"/>
    </row>
    <row r="33" spans="1:19" s="22" customFormat="1" x14ac:dyDescent="0.25">
      <c r="A33" s="833"/>
      <c r="B33" s="833"/>
      <c r="C33" s="833"/>
      <c r="D33" s="832"/>
      <c r="E33" s="830"/>
      <c r="F33" s="1155"/>
      <c r="G33" s="832"/>
      <c r="H33" s="272" t="s">
        <v>918</v>
      </c>
      <c r="I33" s="103">
        <v>6</v>
      </c>
      <c r="J33" s="832"/>
      <c r="K33" s="852"/>
      <c r="L33" s="852"/>
      <c r="M33" s="854"/>
      <c r="N33" s="854"/>
      <c r="O33" s="854"/>
      <c r="P33" s="854"/>
      <c r="Q33" s="832"/>
      <c r="R33" s="832"/>
      <c r="S33" s="18"/>
    </row>
    <row r="34" spans="1:19" s="22" customFormat="1" ht="30" x14ac:dyDescent="0.25">
      <c r="A34" s="833"/>
      <c r="B34" s="833"/>
      <c r="C34" s="833"/>
      <c r="D34" s="832"/>
      <c r="E34" s="831"/>
      <c r="F34" s="1155"/>
      <c r="G34" s="832"/>
      <c r="H34" s="272" t="s">
        <v>2204</v>
      </c>
      <c r="I34" s="103">
        <v>6</v>
      </c>
      <c r="J34" s="832"/>
      <c r="K34" s="852"/>
      <c r="L34" s="852"/>
      <c r="M34" s="854"/>
      <c r="N34" s="854"/>
      <c r="O34" s="854"/>
      <c r="P34" s="854"/>
      <c r="Q34" s="832"/>
      <c r="R34" s="832"/>
      <c r="S34" s="18"/>
    </row>
    <row r="35" spans="1:19" s="22" customFormat="1" x14ac:dyDescent="0.25">
      <c r="A35" s="833">
        <v>6</v>
      </c>
      <c r="B35" s="833" t="s">
        <v>89</v>
      </c>
      <c r="C35" s="833">
        <v>5</v>
      </c>
      <c r="D35" s="832">
        <v>4</v>
      </c>
      <c r="E35" s="829" t="s">
        <v>2206</v>
      </c>
      <c r="F35" s="1155" t="s">
        <v>2207</v>
      </c>
      <c r="G35" s="1103" t="s">
        <v>2208</v>
      </c>
      <c r="H35" s="165" t="s">
        <v>1187</v>
      </c>
      <c r="I35" s="103">
        <v>4</v>
      </c>
      <c r="J35" s="832" t="s">
        <v>2209</v>
      </c>
      <c r="K35" s="852" t="s">
        <v>124</v>
      </c>
      <c r="L35" s="852"/>
      <c r="M35" s="854">
        <v>30000</v>
      </c>
      <c r="N35" s="854"/>
      <c r="O35" s="854">
        <v>30000</v>
      </c>
      <c r="P35" s="854"/>
      <c r="Q35" s="832" t="s">
        <v>2210</v>
      </c>
      <c r="R35" s="832" t="s">
        <v>2211</v>
      </c>
      <c r="S35" s="18"/>
    </row>
    <row r="36" spans="1:19" s="22" customFormat="1" ht="85.5" customHeight="1" x14ac:dyDescent="0.25">
      <c r="A36" s="833"/>
      <c r="B36" s="833"/>
      <c r="C36" s="833"/>
      <c r="D36" s="832"/>
      <c r="E36" s="831"/>
      <c r="F36" s="1155"/>
      <c r="G36" s="1146"/>
      <c r="H36" s="165" t="s">
        <v>918</v>
      </c>
      <c r="I36" s="103">
        <v>80</v>
      </c>
      <c r="J36" s="832"/>
      <c r="K36" s="852"/>
      <c r="L36" s="852"/>
      <c r="M36" s="854"/>
      <c r="N36" s="854"/>
      <c r="O36" s="854"/>
      <c r="P36" s="854"/>
      <c r="Q36" s="832"/>
      <c r="R36" s="832"/>
      <c r="S36" s="18"/>
    </row>
    <row r="37" spans="1:19" s="22" customFormat="1" ht="30" x14ac:dyDescent="0.25">
      <c r="A37" s="833">
        <v>7</v>
      </c>
      <c r="B37" s="833" t="s">
        <v>68</v>
      </c>
      <c r="C37" s="833">
        <v>5</v>
      </c>
      <c r="D37" s="832">
        <v>4</v>
      </c>
      <c r="E37" s="829" t="s">
        <v>1894</v>
      </c>
      <c r="F37" s="1171" t="s">
        <v>2212</v>
      </c>
      <c r="G37" s="832" t="s">
        <v>2205</v>
      </c>
      <c r="H37" s="272" t="s">
        <v>1016</v>
      </c>
      <c r="I37" s="103">
        <v>1</v>
      </c>
      <c r="J37" s="832" t="s">
        <v>2213</v>
      </c>
      <c r="K37" s="852" t="s">
        <v>774</v>
      </c>
      <c r="L37" s="852"/>
      <c r="M37" s="854">
        <v>45619.68</v>
      </c>
      <c r="N37" s="854"/>
      <c r="O37" s="854">
        <v>45619.68</v>
      </c>
      <c r="P37" s="854"/>
      <c r="Q37" s="832" t="s">
        <v>2214</v>
      </c>
      <c r="R37" s="832" t="s">
        <v>2215</v>
      </c>
      <c r="S37" s="18"/>
    </row>
    <row r="38" spans="1:19" s="22" customFormat="1" x14ac:dyDescent="0.25">
      <c r="A38" s="833"/>
      <c r="B38" s="833"/>
      <c r="C38" s="833"/>
      <c r="D38" s="832"/>
      <c r="E38" s="830"/>
      <c r="F38" s="1172"/>
      <c r="G38" s="832"/>
      <c r="H38" s="272" t="s">
        <v>918</v>
      </c>
      <c r="I38" s="103">
        <v>18</v>
      </c>
      <c r="J38" s="832"/>
      <c r="K38" s="852"/>
      <c r="L38" s="852"/>
      <c r="M38" s="854"/>
      <c r="N38" s="854"/>
      <c r="O38" s="854"/>
      <c r="P38" s="854"/>
      <c r="Q38" s="832"/>
      <c r="R38" s="832"/>
      <c r="S38" s="18"/>
    </row>
    <row r="39" spans="1:19" s="22" customFormat="1" ht="63" customHeight="1" x14ac:dyDescent="0.25">
      <c r="A39" s="833"/>
      <c r="B39" s="833"/>
      <c r="C39" s="833"/>
      <c r="D39" s="832"/>
      <c r="E39" s="831"/>
      <c r="F39" s="1173"/>
      <c r="G39" s="832"/>
      <c r="H39" s="272" t="s">
        <v>2204</v>
      </c>
      <c r="I39" s="103">
        <v>18</v>
      </c>
      <c r="J39" s="832"/>
      <c r="K39" s="852"/>
      <c r="L39" s="852"/>
      <c r="M39" s="854"/>
      <c r="N39" s="854"/>
      <c r="O39" s="854"/>
      <c r="P39" s="854"/>
      <c r="Q39" s="832"/>
      <c r="R39" s="832"/>
      <c r="S39" s="18"/>
    </row>
    <row r="40" spans="1:19" s="22" customFormat="1" x14ac:dyDescent="0.25">
      <c r="A40" s="833">
        <v>8</v>
      </c>
      <c r="B40" s="833" t="s">
        <v>89</v>
      </c>
      <c r="C40" s="833">
        <v>1</v>
      </c>
      <c r="D40" s="832">
        <v>6</v>
      </c>
      <c r="E40" s="829" t="s">
        <v>2216</v>
      </c>
      <c r="F40" s="1155" t="s">
        <v>2217</v>
      </c>
      <c r="G40" s="832" t="s">
        <v>79</v>
      </c>
      <c r="H40" s="165" t="s">
        <v>988</v>
      </c>
      <c r="I40" s="103">
        <v>3</v>
      </c>
      <c r="J40" s="832" t="s">
        <v>2218</v>
      </c>
      <c r="K40" s="852" t="s">
        <v>124</v>
      </c>
      <c r="L40" s="852"/>
      <c r="M40" s="854">
        <v>22988.68</v>
      </c>
      <c r="N40" s="854"/>
      <c r="O40" s="854">
        <v>19107.330000000002</v>
      </c>
      <c r="P40" s="854"/>
      <c r="Q40" s="832" t="s">
        <v>2219</v>
      </c>
      <c r="R40" s="832" t="s">
        <v>2220</v>
      </c>
      <c r="S40" s="18"/>
    </row>
    <row r="41" spans="1:19" s="22" customFormat="1" ht="169.5" customHeight="1" x14ac:dyDescent="0.25">
      <c r="A41" s="833"/>
      <c r="B41" s="833"/>
      <c r="C41" s="833"/>
      <c r="D41" s="832"/>
      <c r="E41" s="831"/>
      <c r="F41" s="1155"/>
      <c r="G41" s="832"/>
      <c r="H41" s="165" t="s">
        <v>1330</v>
      </c>
      <c r="I41" s="103">
        <v>150</v>
      </c>
      <c r="J41" s="832"/>
      <c r="K41" s="852"/>
      <c r="L41" s="852"/>
      <c r="M41" s="854"/>
      <c r="N41" s="854"/>
      <c r="O41" s="854"/>
      <c r="P41" s="854"/>
      <c r="Q41" s="832"/>
      <c r="R41" s="832"/>
      <c r="S41" s="18"/>
    </row>
    <row r="42" spans="1:19" s="22" customFormat="1" x14ac:dyDescent="0.25">
      <c r="A42" s="833">
        <v>9</v>
      </c>
      <c r="B42" s="833" t="s">
        <v>101</v>
      </c>
      <c r="C42" s="833">
        <v>1</v>
      </c>
      <c r="D42" s="832">
        <v>6</v>
      </c>
      <c r="E42" s="829" t="s">
        <v>2221</v>
      </c>
      <c r="F42" s="1155" t="s">
        <v>2222</v>
      </c>
      <c r="G42" s="832" t="s">
        <v>37</v>
      </c>
      <c r="H42" s="272" t="s">
        <v>1193</v>
      </c>
      <c r="I42" s="103">
        <v>1</v>
      </c>
      <c r="J42" s="832" t="s">
        <v>2223</v>
      </c>
      <c r="K42" s="852" t="s">
        <v>81</v>
      </c>
      <c r="L42" s="852"/>
      <c r="M42" s="854">
        <v>73009.66</v>
      </c>
      <c r="N42" s="854"/>
      <c r="O42" s="854">
        <v>64016.15</v>
      </c>
      <c r="P42" s="854"/>
      <c r="Q42" s="832" t="s">
        <v>2219</v>
      </c>
      <c r="R42" s="832" t="s">
        <v>2220</v>
      </c>
      <c r="S42" s="18"/>
    </row>
    <row r="43" spans="1:19" s="22" customFormat="1" ht="156" customHeight="1" x14ac:dyDescent="0.25">
      <c r="A43" s="833"/>
      <c r="B43" s="833"/>
      <c r="C43" s="833"/>
      <c r="D43" s="832"/>
      <c r="E43" s="831"/>
      <c r="F43" s="1155"/>
      <c r="G43" s="832"/>
      <c r="H43" s="272" t="s">
        <v>2224</v>
      </c>
      <c r="I43" s="11" t="s">
        <v>2225</v>
      </c>
      <c r="J43" s="832"/>
      <c r="K43" s="852"/>
      <c r="L43" s="852"/>
      <c r="M43" s="854"/>
      <c r="N43" s="854"/>
      <c r="O43" s="854"/>
      <c r="P43" s="854"/>
      <c r="Q43" s="832"/>
      <c r="R43" s="832"/>
      <c r="S43" s="18"/>
    </row>
    <row r="44" spans="1:19" s="18" customFormat="1" ht="30" x14ac:dyDescent="0.25">
      <c r="A44" s="806">
        <v>10</v>
      </c>
      <c r="B44" s="804" t="s">
        <v>89</v>
      </c>
      <c r="C44" s="804">
        <v>1</v>
      </c>
      <c r="D44" s="810">
        <v>6</v>
      </c>
      <c r="E44" s="810" t="s">
        <v>2226</v>
      </c>
      <c r="F44" s="1174" t="s">
        <v>2227</v>
      </c>
      <c r="G44" s="810" t="s">
        <v>2205</v>
      </c>
      <c r="H44" s="226" t="s">
        <v>1016</v>
      </c>
      <c r="I44" s="274">
        <v>1</v>
      </c>
      <c r="J44" s="810" t="s">
        <v>2228</v>
      </c>
      <c r="K44" s="1118" t="s">
        <v>41</v>
      </c>
      <c r="L44" s="1118"/>
      <c r="M44" s="823">
        <v>125880</v>
      </c>
      <c r="N44" s="823"/>
      <c r="O44" s="823">
        <v>125880</v>
      </c>
      <c r="P44" s="823"/>
      <c r="Q44" s="810" t="s">
        <v>2229</v>
      </c>
      <c r="R44" s="810" t="s">
        <v>2230</v>
      </c>
    </row>
    <row r="45" spans="1:19" s="18" customFormat="1" x14ac:dyDescent="0.25">
      <c r="A45" s="806"/>
      <c r="B45" s="805"/>
      <c r="C45" s="805"/>
      <c r="D45" s="812"/>
      <c r="E45" s="812"/>
      <c r="F45" s="1175"/>
      <c r="G45" s="812"/>
      <c r="H45" s="226" t="s">
        <v>918</v>
      </c>
      <c r="I45" s="274">
        <v>30</v>
      </c>
      <c r="J45" s="812"/>
      <c r="K45" s="1177"/>
      <c r="L45" s="1177"/>
      <c r="M45" s="824"/>
      <c r="N45" s="824"/>
      <c r="O45" s="824"/>
      <c r="P45" s="824"/>
      <c r="Q45" s="812"/>
      <c r="R45" s="812"/>
    </row>
    <row r="46" spans="1:19" s="18" customFormat="1" ht="126.75" customHeight="1" x14ac:dyDescent="0.25">
      <c r="A46" s="806"/>
      <c r="B46" s="849"/>
      <c r="C46" s="849"/>
      <c r="D46" s="811"/>
      <c r="E46" s="811"/>
      <c r="F46" s="1176"/>
      <c r="G46" s="811"/>
      <c r="H46" s="226" t="s">
        <v>2231</v>
      </c>
      <c r="I46" s="274">
        <v>0</v>
      </c>
      <c r="J46" s="811"/>
      <c r="K46" s="1178"/>
      <c r="L46" s="1178"/>
      <c r="M46" s="926"/>
      <c r="N46" s="926"/>
      <c r="O46" s="926"/>
      <c r="P46" s="926"/>
      <c r="Q46" s="811"/>
      <c r="R46" s="811"/>
    </row>
    <row r="47" spans="1:19" s="22" customFormat="1" x14ac:dyDescent="0.25">
      <c r="A47" s="833">
        <v>11</v>
      </c>
      <c r="B47" s="833" t="s">
        <v>89</v>
      </c>
      <c r="C47" s="833">
        <v>1</v>
      </c>
      <c r="D47" s="832">
        <v>6</v>
      </c>
      <c r="E47" s="832" t="s">
        <v>2232</v>
      </c>
      <c r="F47" s="1155" t="s">
        <v>2233</v>
      </c>
      <c r="G47" s="1103" t="s">
        <v>37</v>
      </c>
      <c r="H47" s="272" t="s">
        <v>1193</v>
      </c>
      <c r="I47" s="11">
        <v>1</v>
      </c>
      <c r="J47" s="832" t="s">
        <v>2223</v>
      </c>
      <c r="K47" s="852" t="s">
        <v>81</v>
      </c>
      <c r="L47" s="852"/>
      <c r="M47" s="854">
        <v>33599.47</v>
      </c>
      <c r="N47" s="854"/>
      <c r="O47" s="854">
        <v>22159.47</v>
      </c>
      <c r="P47" s="854"/>
      <c r="Q47" s="1179" t="s">
        <v>2219</v>
      </c>
      <c r="R47" s="832" t="s">
        <v>2220</v>
      </c>
      <c r="S47" s="18"/>
    </row>
    <row r="48" spans="1:19" s="22" customFormat="1" ht="82.5" customHeight="1" x14ac:dyDescent="0.25">
      <c r="A48" s="833"/>
      <c r="B48" s="833"/>
      <c r="C48" s="833"/>
      <c r="D48" s="832"/>
      <c r="E48" s="832"/>
      <c r="F48" s="1155"/>
      <c r="G48" s="1146"/>
      <c r="H48" s="272" t="s">
        <v>2224</v>
      </c>
      <c r="I48" s="11" t="s">
        <v>2234</v>
      </c>
      <c r="J48" s="832"/>
      <c r="K48" s="852"/>
      <c r="L48" s="852"/>
      <c r="M48" s="854"/>
      <c r="N48" s="854"/>
      <c r="O48" s="854"/>
      <c r="P48" s="854"/>
      <c r="Q48" s="1179"/>
      <c r="R48" s="832"/>
      <c r="S48" s="18"/>
    </row>
    <row r="49" spans="1:19" s="22" customFormat="1" x14ac:dyDescent="0.25">
      <c r="A49" s="833"/>
      <c r="B49" s="833"/>
      <c r="C49" s="833"/>
      <c r="D49" s="832"/>
      <c r="E49" s="832"/>
      <c r="F49" s="1155"/>
      <c r="G49" s="829" t="s">
        <v>179</v>
      </c>
      <c r="H49" s="272" t="s">
        <v>71</v>
      </c>
      <c r="I49" s="103">
        <v>1</v>
      </c>
      <c r="J49" s="829" t="s">
        <v>2235</v>
      </c>
      <c r="K49" s="852"/>
      <c r="L49" s="852"/>
      <c r="M49" s="854"/>
      <c r="N49" s="854"/>
      <c r="O49" s="854"/>
      <c r="P49" s="854"/>
      <c r="Q49" s="1179"/>
      <c r="R49" s="832"/>
      <c r="S49" s="18"/>
    </row>
    <row r="50" spans="1:19" s="22" customFormat="1" ht="30" x14ac:dyDescent="0.25">
      <c r="A50" s="833"/>
      <c r="B50" s="833"/>
      <c r="C50" s="833"/>
      <c r="D50" s="832"/>
      <c r="E50" s="832"/>
      <c r="F50" s="1155"/>
      <c r="G50" s="831"/>
      <c r="H50" s="272" t="s">
        <v>1215</v>
      </c>
      <c r="I50" s="103">
        <v>12</v>
      </c>
      <c r="J50" s="831"/>
      <c r="K50" s="852"/>
      <c r="L50" s="852"/>
      <c r="M50" s="854"/>
      <c r="N50" s="854"/>
      <c r="O50" s="854"/>
      <c r="P50" s="854"/>
      <c r="Q50" s="1179"/>
      <c r="R50" s="832"/>
      <c r="S50" s="18"/>
    </row>
    <row r="51" spans="1:19" s="22" customFormat="1" x14ac:dyDescent="0.25">
      <c r="A51" s="833"/>
      <c r="B51" s="833"/>
      <c r="C51" s="833"/>
      <c r="D51" s="832"/>
      <c r="E51" s="832"/>
      <c r="F51" s="1155"/>
      <c r="G51" s="832" t="s">
        <v>165</v>
      </c>
      <c r="H51" s="272" t="s">
        <v>984</v>
      </c>
      <c r="I51" s="103">
        <v>1</v>
      </c>
      <c r="J51" s="829" t="s">
        <v>2236</v>
      </c>
      <c r="K51" s="852"/>
      <c r="L51" s="852"/>
      <c r="M51" s="854"/>
      <c r="N51" s="854"/>
      <c r="O51" s="854"/>
      <c r="P51" s="854"/>
      <c r="Q51" s="1179"/>
      <c r="R51" s="832"/>
      <c r="S51" s="18"/>
    </row>
    <row r="52" spans="1:19" s="22" customFormat="1" ht="17.25" customHeight="1" x14ac:dyDescent="0.25">
      <c r="A52" s="833"/>
      <c r="B52" s="833"/>
      <c r="C52" s="833"/>
      <c r="D52" s="832"/>
      <c r="E52" s="832"/>
      <c r="F52" s="1155"/>
      <c r="G52" s="832"/>
      <c r="H52" s="272" t="s">
        <v>918</v>
      </c>
      <c r="I52" s="103">
        <v>25</v>
      </c>
      <c r="J52" s="831"/>
      <c r="K52" s="852"/>
      <c r="L52" s="852"/>
      <c r="M52" s="854"/>
      <c r="N52" s="854"/>
      <c r="O52" s="854"/>
      <c r="P52" s="854"/>
      <c r="Q52" s="1179"/>
      <c r="R52" s="832"/>
      <c r="S52" s="18"/>
    </row>
    <row r="53" spans="1:19" s="22" customFormat="1" x14ac:dyDescent="0.25">
      <c r="A53" s="833">
        <v>12</v>
      </c>
      <c r="B53" s="833" t="s">
        <v>101</v>
      </c>
      <c r="C53" s="833">
        <v>1</v>
      </c>
      <c r="D53" s="832">
        <v>6</v>
      </c>
      <c r="E53" s="832" t="s">
        <v>2237</v>
      </c>
      <c r="F53" s="1136" t="s">
        <v>2238</v>
      </c>
      <c r="G53" s="1103" t="s">
        <v>37</v>
      </c>
      <c r="H53" s="272" t="s">
        <v>1193</v>
      </c>
      <c r="I53" s="11">
        <v>1</v>
      </c>
      <c r="J53" s="832" t="s">
        <v>2223</v>
      </c>
      <c r="K53" s="852" t="s">
        <v>52</v>
      </c>
      <c r="L53" s="852"/>
      <c r="M53" s="854">
        <v>41625.699999999997</v>
      </c>
      <c r="N53" s="854"/>
      <c r="O53" s="854">
        <v>37086.71</v>
      </c>
      <c r="P53" s="854"/>
      <c r="Q53" s="832" t="s">
        <v>2219</v>
      </c>
      <c r="R53" s="832" t="s">
        <v>2220</v>
      </c>
      <c r="S53" s="18"/>
    </row>
    <row r="54" spans="1:19" s="22" customFormat="1" ht="77.25" customHeight="1" x14ac:dyDescent="0.25">
      <c r="A54" s="833"/>
      <c r="B54" s="833"/>
      <c r="C54" s="833"/>
      <c r="D54" s="832"/>
      <c r="E54" s="832"/>
      <c r="F54" s="1139"/>
      <c r="G54" s="1146"/>
      <c r="H54" s="272" t="s">
        <v>2224</v>
      </c>
      <c r="I54" s="11" t="s">
        <v>2239</v>
      </c>
      <c r="J54" s="832"/>
      <c r="K54" s="852"/>
      <c r="L54" s="852"/>
      <c r="M54" s="854"/>
      <c r="N54" s="854"/>
      <c r="O54" s="854"/>
      <c r="P54" s="854"/>
      <c r="Q54" s="832"/>
      <c r="R54" s="832"/>
      <c r="S54" s="18"/>
    </row>
    <row r="55" spans="1:19" s="22" customFormat="1" x14ac:dyDescent="0.25">
      <c r="A55" s="833"/>
      <c r="B55" s="833"/>
      <c r="C55" s="833"/>
      <c r="D55" s="832"/>
      <c r="E55" s="832"/>
      <c r="F55" s="1139"/>
      <c r="G55" s="829" t="s">
        <v>179</v>
      </c>
      <c r="H55" s="272" t="s">
        <v>71</v>
      </c>
      <c r="I55" s="103">
        <v>1</v>
      </c>
      <c r="J55" s="829" t="s">
        <v>2240</v>
      </c>
      <c r="K55" s="852"/>
      <c r="L55" s="852"/>
      <c r="M55" s="854"/>
      <c r="N55" s="854"/>
      <c r="O55" s="854"/>
      <c r="P55" s="854"/>
      <c r="Q55" s="832"/>
      <c r="R55" s="832"/>
      <c r="S55" s="18"/>
    </row>
    <row r="56" spans="1:19" s="22" customFormat="1" ht="62.25" customHeight="1" x14ac:dyDescent="0.25">
      <c r="A56" s="833"/>
      <c r="B56" s="833"/>
      <c r="C56" s="833"/>
      <c r="D56" s="832"/>
      <c r="E56" s="832"/>
      <c r="F56" s="1137"/>
      <c r="G56" s="831"/>
      <c r="H56" s="272" t="s">
        <v>1215</v>
      </c>
      <c r="I56" s="103">
        <v>12</v>
      </c>
      <c r="J56" s="831"/>
      <c r="K56" s="852"/>
      <c r="L56" s="852"/>
      <c r="M56" s="854"/>
      <c r="N56" s="854"/>
      <c r="O56" s="854"/>
      <c r="P56" s="854"/>
      <c r="Q56" s="832"/>
      <c r="R56" s="832"/>
      <c r="S56" s="18"/>
    </row>
    <row r="57" spans="1:19" s="18" customFormat="1" ht="30" x14ac:dyDescent="0.25">
      <c r="A57" s="806">
        <v>13</v>
      </c>
      <c r="B57" s="806" t="s">
        <v>127</v>
      </c>
      <c r="C57" s="806">
        <v>1</v>
      </c>
      <c r="D57" s="807">
        <v>6</v>
      </c>
      <c r="E57" s="807" t="s">
        <v>2241</v>
      </c>
      <c r="F57" s="1174" t="s">
        <v>2242</v>
      </c>
      <c r="G57" s="807" t="s">
        <v>734</v>
      </c>
      <c r="H57" s="276" t="s">
        <v>1024</v>
      </c>
      <c r="I57" s="274">
        <v>1</v>
      </c>
      <c r="J57" s="807" t="s">
        <v>2243</v>
      </c>
      <c r="K57" s="853" t="s">
        <v>124</v>
      </c>
      <c r="L57" s="853"/>
      <c r="M57" s="825">
        <v>40179</v>
      </c>
      <c r="N57" s="825"/>
      <c r="O57" s="825">
        <v>33329</v>
      </c>
      <c r="P57" s="825"/>
      <c r="Q57" s="807" t="s">
        <v>2244</v>
      </c>
      <c r="R57" s="807" t="s">
        <v>2245</v>
      </c>
    </row>
    <row r="58" spans="1:19" s="18" customFormat="1" ht="45" x14ac:dyDescent="0.25">
      <c r="A58" s="806"/>
      <c r="B58" s="806"/>
      <c r="C58" s="806"/>
      <c r="D58" s="807"/>
      <c r="E58" s="807"/>
      <c r="F58" s="1175"/>
      <c r="G58" s="807"/>
      <c r="H58" s="276" t="s">
        <v>2246</v>
      </c>
      <c r="I58" s="274">
        <v>1500</v>
      </c>
      <c r="J58" s="807"/>
      <c r="K58" s="853"/>
      <c r="L58" s="853"/>
      <c r="M58" s="825"/>
      <c r="N58" s="825"/>
      <c r="O58" s="825"/>
      <c r="P58" s="825"/>
      <c r="Q58" s="807"/>
      <c r="R58" s="807"/>
    </row>
    <row r="59" spans="1:19" s="18" customFormat="1" ht="53.25" customHeight="1" x14ac:dyDescent="0.25">
      <c r="A59" s="806"/>
      <c r="B59" s="806"/>
      <c r="C59" s="806"/>
      <c r="D59" s="807"/>
      <c r="E59" s="807"/>
      <c r="F59" s="1175"/>
      <c r="G59" s="807" t="s">
        <v>79</v>
      </c>
      <c r="H59" s="276" t="s">
        <v>988</v>
      </c>
      <c r="I59" s="274">
        <v>1</v>
      </c>
      <c r="J59" s="807" t="s">
        <v>2247</v>
      </c>
      <c r="K59" s="853"/>
      <c r="L59" s="853"/>
      <c r="M59" s="825"/>
      <c r="N59" s="825"/>
      <c r="O59" s="825"/>
      <c r="P59" s="825"/>
      <c r="Q59" s="807"/>
      <c r="R59" s="807"/>
    </row>
    <row r="60" spans="1:19" s="18" customFormat="1" ht="30" x14ac:dyDescent="0.25">
      <c r="A60" s="806"/>
      <c r="B60" s="806"/>
      <c r="C60" s="806"/>
      <c r="D60" s="807"/>
      <c r="E60" s="807"/>
      <c r="F60" s="1175"/>
      <c r="G60" s="807"/>
      <c r="H60" s="276" t="s">
        <v>1302</v>
      </c>
      <c r="I60" s="274">
        <v>80</v>
      </c>
      <c r="J60" s="807"/>
      <c r="K60" s="853"/>
      <c r="L60" s="853"/>
      <c r="M60" s="825"/>
      <c r="N60" s="825"/>
      <c r="O60" s="825"/>
      <c r="P60" s="825"/>
      <c r="Q60" s="807"/>
      <c r="R60" s="807"/>
    </row>
    <row r="61" spans="1:19" s="18" customFormat="1" ht="30" x14ac:dyDescent="0.25">
      <c r="A61" s="806"/>
      <c r="B61" s="806"/>
      <c r="C61" s="806"/>
      <c r="D61" s="807"/>
      <c r="E61" s="807"/>
      <c r="F61" s="1175"/>
      <c r="G61" s="807"/>
      <c r="H61" s="276" t="s">
        <v>2248</v>
      </c>
      <c r="I61" s="274">
        <v>4</v>
      </c>
      <c r="J61" s="807"/>
      <c r="K61" s="853"/>
      <c r="L61" s="853"/>
      <c r="M61" s="825"/>
      <c r="N61" s="825"/>
      <c r="O61" s="825"/>
      <c r="P61" s="825"/>
      <c r="Q61" s="807"/>
      <c r="R61" s="807"/>
    </row>
    <row r="62" spans="1:19" s="18" customFormat="1" ht="30" x14ac:dyDescent="0.25">
      <c r="A62" s="806"/>
      <c r="B62" s="806"/>
      <c r="C62" s="806"/>
      <c r="D62" s="807"/>
      <c r="E62" s="807"/>
      <c r="F62" s="1176"/>
      <c r="G62" s="807"/>
      <c r="H62" s="276" t="s">
        <v>2188</v>
      </c>
      <c r="I62" s="274">
        <v>6</v>
      </c>
      <c r="J62" s="807"/>
      <c r="K62" s="853"/>
      <c r="L62" s="853"/>
      <c r="M62" s="825"/>
      <c r="N62" s="825"/>
      <c r="O62" s="825"/>
      <c r="P62" s="825"/>
      <c r="Q62" s="807"/>
      <c r="R62" s="807"/>
    </row>
    <row r="63" spans="1:19" s="18" customFormat="1" x14ac:dyDescent="0.25">
      <c r="A63" s="806">
        <v>14</v>
      </c>
      <c r="B63" s="806" t="s">
        <v>89</v>
      </c>
      <c r="C63" s="806">
        <v>1</v>
      </c>
      <c r="D63" s="807">
        <v>6</v>
      </c>
      <c r="E63" s="807" t="s">
        <v>2249</v>
      </c>
      <c r="F63" s="1180" t="s">
        <v>2250</v>
      </c>
      <c r="G63" s="807" t="s">
        <v>2251</v>
      </c>
      <c r="H63" s="226" t="s">
        <v>1286</v>
      </c>
      <c r="I63" s="274">
        <v>1</v>
      </c>
      <c r="J63" s="807" t="s">
        <v>2252</v>
      </c>
      <c r="K63" s="853" t="s">
        <v>73</v>
      </c>
      <c r="L63" s="853"/>
      <c r="M63" s="825">
        <v>35590</v>
      </c>
      <c r="N63" s="825"/>
      <c r="O63" s="825">
        <v>32590</v>
      </c>
      <c r="P63" s="825"/>
      <c r="Q63" s="807" t="s">
        <v>2253</v>
      </c>
      <c r="R63" s="807" t="s">
        <v>2254</v>
      </c>
    </row>
    <row r="64" spans="1:19" s="18" customFormat="1" ht="28.5" customHeight="1" x14ac:dyDescent="0.25">
      <c r="A64" s="806"/>
      <c r="B64" s="806"/>
      <c r="C64" s="806"/>
      <c r="D64" s="807"/>
      <c r="E64" s="807"/>
      <c r="F64" s="1180"/>
      <c r="G64" s="807"/>
      <c r="H64" s="226" t="s">
        <v>918</v>
      </c>
      <c r="I64" s="274">
        <v>78</v>
      </c>
      <c r="J64" s="807"/>
      <c r="K64" s="853"/>
      <c r="L64" s="853"/>
      <c r="M64" s="825"/>
      <c r="N64" s="825"/>
      <c r="O64" s="825"/>
      <c r="P64" s="825"/>
      <c r="Q64" s="807"/>
      <c r="R64" s="807"/>
    </row>
    <row r="65" spans="1:19" s="18" customFormat="1" ht="111.75" customHeight="1" x14ac:dyDescent="0.25">
      <c r="A65" s="806"/>
      <c r="B65" s="806"/>
      <c r="C65" s="806"/>
      <c r="D65" s="807"/>
      <c r="E65" s="807"/>
      <c r="F65" s="1180"/>
      <c r="G65" s="807"/>
      <c r="H65" s="226" t="s">
        <v>2255</v>
      </c>
      <c r="I65" s="274">
        <v>0</v>
      </c>
      <c r="J65" s="807"/>
      <c r="K65" s="853"/>
      <c r="L65" s="853"/>
      <c r="M65" s="825"/>
      <c r="N65" s="825"/>
      <c r="O65" s="825"/>
      <c r="P65" s="825"/>
      <c r="Q65" s="807"/>
      <c r="R65" s="807"/>
    </row>
    <row r="66" spans="1:19" s="22" customFormat="1" x14ac:dyDescent="0.25">
      <c r="A66" s="833">
        <v>15</v>
      </c>
      <c r="B66" s="833" t="s">
        <v>89</v>
      </c>
      <c r="C66" s="833">
        <v>1</v>
      </c>
      <c r="D66" s="832">
        <v>6</v>
      </c>
      <c r="E66" s="832" t="s">
        <v>2256</v>
      </c>
      <c r="F66" s="1171" t="s">
        <v>2257</v>
      </c>
      <c r="G66" s="832" t="s">
        <v>79</v>
      </c>
      <c r="H66" s="272" t="s">
        <v>988</v>
      </c>
      <c r="I66" s="103">
        <v>1</v>
      </c>
      <c r="J66" s="832" t="s">
        <v>2258</v>
      </c>
      <c r="K66" s="852" t="s">
        <v>73</v>
      </c>
      <c r="L66" s="852"/>
      <c r="M66" s="854">
        <v>55116</v>
      </c>
      <c r="N66" s="854"/>
      <c r="O66" s="854">
        <v>48916</v>
      </c>
      <c r="P66" s="854"/>
      <c r="Q66" s="832" t="s">
        <v>2259</v>
      </c>
      <c r="R66" s="832" t="s">
        <v>2260</v>
      </c>
      <c r="S66" s="18"/>
    </row>
    <row r="67" spans="1:19" s="22" customFormat="1" ht="30" x14ac:dyDescent="0.25">
      <c r="A67" s="833"/>
      <c r="B67" s="833"/>
      <c r="C67" s="833"/>
      <c r="D67" s="832"/>
      <c r="E67" s="832"/>
      <c r="F67" s="1172"/>
      <c r="G67" s="832"/>
      <c r="H67" s="272" t="s">
        <v>1302</v>
      </c>
      <c r="I67" s="103">
        <v>100</v>
      </c>
      <c r="J67" s="832"/>
      <c r="K67" s="852"/>
      <c r="L67" s="852"/>
      <c r="M67" s="854"/>
      <c r="N67" s="854"/>
      <c r="O67" s="854"/>
      <c r="P67" s="854"/>
      <c r="Q67" s="832"/>
      <c r="R67" s="832"/>
      <c r="S67" s="18"/>
    </row>
    <row r="68" spans="1:19" s="22" customFormat="1" ht="30" x14ac:dyDescent="0.25">
      <c r="A68" s="833"/>
      <c r="B68" s="833"/>
      <c r="C68" s="833"/>
      <c r="D68" s="832"/>
      <c r="E68" s="832"/>
      <c r="F68" s="1172"/>
      <c r="G68" s="832"/>
      <c r="H68" s="272" t="s">
        <v>2248</v>
      </c>
      <c r="I68" s="103">
        <v>5</v>
      </c>
      <c r="J68" s="832"/>
      <c r="K68" s="852"/>
      <c r="L68" s="852"/>
      <c r="M68" s="854"/>
      <c r="N68" s="854"/>
      <c r="O68" s="854"/>
      <c r="P68" s="854"/>
      <c r="Q68" s="832"/>
      <c r="R68" s="832"/>
      <c r="S68" s="18"/>
    </row>
    <row r="69" spans="1:19" s="22" customFormat="1" ht="30" x14ac:dyDescent="0.25">
      <c r="A69" s="833"/>
      <c r="B69" s="833"/>
      <c r="C69" s="833"/>
      <c r="D69" s="832"/>
      <c r="E69" s="832"/>
      <c r="F69" s="1172"/>
      <c r="G69" s="832"/>
      <c r="H69" s="272" t="s">
        <v>2188</v>
      </c>
      <c r="I69" s="103">
        <v>15</v>
      </c>
      <c r="J69" s="832"/>
      <c r="K69" s="852"/>
      <c r="L69" s="852"/>
      <c r="M69" s="854"/>
      <c r="N69" s="854"/>
      <c r="O69" s="854"/>
      <c r="P69" s="854"/>
      <c r="Q69" s="832"/>
      <c r="R69" s="832"/>
      <c r="S69" s="18"/>
    </row>
    <row r="70" spans="1:19" s="22" customFormat="1" x14ac:dyDescent="0.25">
      <c r="A70" s="833"/>
      <c r="B70" s="833"/>
      <c r="C70" s="833"/>
      <c r="D70" s="832"/>
      <c r="E70" s="832"/>
      <c r="F70" s="1172"/>
      <c r="G70" s="832" t="s">
        <v>728</v>
      </c>
      <c r="H70" s="272" t="s">
        <v>1187</v>
      </c>
      <c r="I70" s="103">
        <v>1</v>
      </c>
      <c r="J70" s="832"/>
      <c r="K70" s="852"/>
      <c r="L70" s="852"/>
      <c r="M70" s="854"/>
      <c r="N70" s="854"/>
      <c r="O70" s="854"/>
      <c r="P70" s="854"/>
      <c r="Q70" s="832"/>
      <c r="R70" s="832"/>
      <c r="S70" s="18"/>
    </row>
    <row r="71" spans="1:19" s="22" customFormat="1" ht="30" x14ac:dyDescent="0.25">
      <c r="A71" s="833"/>
      <c r="B71" s="833"/>
      <c r="C71" s="833"/>
      <c r="D71" s="832"/>
      <c r="E71" s="832"/>
      <c r="F71" s="1172"/>
      <c r="G71" s="832"/>
      <c r="H71" s="272" t="s">
        <v>935</v>
      </c>
      <c r="I71" s="103">
        <v>100</v>
      </c>
      <c r="J71" s="832"/>
      <c r="K71" s="852"/>
      <c r="L71" s="852"/>
      <c r="M71" s="854"/>
      <c r="N71" s="854"/>
      <c r="O71" s="854"/>
      <c r="P71" s="854"/>
      <c r="Q71" s="832"/>
      <c r="R71" s="832"/>
      <c r="S71" s="18"/>
    </row>
    <row r="72" spans="1:19" s="22" customFormat="1" ht="30" x14ac:dyDescent="0.25">
      <c r="A72" s="833"/>
      <c r="B72" s="833"/>
      <c r="C72" s="833"/>
      <c r="D72" s="832"/>
      <c r="E72" s="832"/>
      <c r="F72" s="1172"/>
      <c r="G72" s="832"/>
      <c r="H72" s="272" t="s">
        <v>2248</v>
      </c>
      <c r="I72" s="103">
        <v>5</v>
      </c>
      <c r="J72" s="832"/>
      <c r="K72" s="852"/>
      <c r="L72" s="852"/>
      <c r="M72" s="854"/>
      <c r="N72" s="854"/>
      <c r="O72" s="854"/>
      <c r="P72" s="854"/>
      <c r="Q72" s="832"/>
      <c r="R72" s="832"/>
      <c r="S72" s="18"/>
    </row>
    <row r="73" spans="1:19" s="22" customFormat="1" ht="30" x14ac:dyDescent="0.25">
      <c r="A73" s="833"/>
      <c r="B73" s="833"/>
      <c r="C73" s="833"/>
      <c r="D73" s="832"/>
      <c r="E73" s="832"/>
      <c r="F73" s="1172"/>
      <c r="G73" s="832"/>
      <c r="H73" s="272" t="s">
        <v>2188</v>
      </c>
      <c r="I73" s="103">
        <v>15</v>
      </c>
      <c r="J73" s="832"/>
      <c r="K73" s="852"/>
      <c r="L73" s="852"/>
      <c r="M73" s="854"/>
      <c r="N73" s="854"/>
      <c r="O73" s="854"/>
      <c r="P73" s="854"/>
      <c r="Q73" s="832"/>
      <c r="R73" s="832"/>
      <c r="S73" s="18"/>
    </row>
    <row r="74" spans="1:19" s="22" customFormat="1" ht="30" x14ac:dyDescent="0.25">
      <c r="A74" s="833"/>
      <c r="B74" s="833"/>
      <c r="C74" s="833"/>
      <c r="D74" s="832"/>
      <c r="E74" s="832"/>
      <c r="F74" s="1173"/>
      <c r="G74" s="75" t="s">
        <v>220</v>
      </c>
      <c r="H74" s="272" t="s">
        <v>1727</v>
      </c>
      <c r="I74" s="103">
        <v>1</v>
      </c>
      <c r="J74" s="832"/>
      <c r="K74" s="852"/>
      <c r="L74" s="852"/>
      <c r="M74" s="854"/>
      <c r="N74" s="854"/>
      <c r="O74" s="854"/>
      <c r="P74" s="854"/>
      <c r="Q74" s="832"/>
      <c r="R74" s="832"/>
      <c r="S74" s="18"/>
    </row>
    <row r="75" spans="1:19" s="22" customFormat="1" x14ac:dyDescent="0.25">
      <c r="A75" s="834">
        <v>16</v>
      </c>
      <c r="B75" s="833" t="s">
        <v>89</v>
      </c>
      <c r="C75" s="833">
        <v>1</v>
      </c>
      <c r="D75" s="832">
        <v>6</v>
      </c>
      <c r="E75" s="832" t="s">
        <v>2261</v>
      </c>
      <c r="F75" s="1155" t="s">
        <v>2262</v>
      </c>
      <c r="G75" s="832" t="s">
        <v>79</v>
      </c>
      <c r="H75" s="165" t="s">
        <v>988</v>
      </c>
      <c r="I75" s="103">
        <v>1</v>
      </c>
      <c r="J75" s="832" t="s">
        <v>2263</v>
      </c>
      <c r="K75" s="852" t="s">
        <v>127</v>
      </c>
      <c r="L75" s="852"/>
      <c r="M75" s="854">
        <v>16008.53</v>
      </c>
      <c r="N75" s="854"/>
      <c r="O75" s="854">
        <v>16008.53</v>
      </c>
      <c r="P75" s="854"/>
      <c r="Q75" s="832" t="s">
        <v>2264</v>
      </c>
      <c r="R75" s="832" t="s">
        <v>2265</v>
      </c>
      <c r="S75" s="18"/>
    </row>
    <row r="76" spans="1:19" s="22" customFormat="1" ht="30" x14ac:dyDescent="0.25">
      <c r="A76" s="835"/>
      <c r="B76" s="833"/>
      <c r="C76" s="833"/>
      <c r="D76" s="832"/>
      <c r="E76" s="832"/>
      <c r="F76" s="1155"/>
      <c r="G76" s="832"/>
      <c r="H76" s="165" t="s">
        <v>1302</v>
      </c>
      <c r="I76" s="103">
        <v>80</v>
      </c>
      <c r="J76" s="832"/>
      <c r="K76" s="852"/>
      <c r="L76" s="852"/>
      <c r="M76" s="854"/>
      <c r="N76" s="854"/>
      <c r="O76" s="854"/>
      <c r="P76" s="854"/>
      <c r="Q76" s="832"/>
      <c r="R76" s="832"/>
      <c r="S76" s="18"/>
    </row>
    <row r="77" spans="1:19" s="22" customFormat="1" ht="30" x14ac:dyDescent="0.25">
      <c r="A77" s="835"/>
      <c r="B77" s="833"/>
      <c r="C77" s="833"/>
      <c r="D77" s="832"/>
      <c r="E77" s="832"/>
      <c r="F77" s="1155"/>
      <c r="G77" s="832"/>
      <c r="H77" s="165" t="s">
        <v>2266</v>
      </c>
      <c r="I77" s="103">
        <v>2</v>
      </c>
      <c r="J77" s="832"/>
      <c r="K77" s="852"/>
      <c r="L77" s="852"/>
      <c r="M77" s="854"/>
      <c r="N77" s="854"/>
      <c r="O77" s="854"/>
      <c r="P77" s="854"/>
      <c r="Q77" s="832"/>
      <c r="R77" s="832"/>
      <c r="S77" s="18"/>
    </row>
    <row r="78" spans="1:19" s="22" customFormat="1" ht="30" x14ac:dyDescent="0.25">
      <c r="A78" s="835"/>
      <c r="B78" s="833"/>
      <c r="C78" s="833"/>
      <c r="D78" s="832"/>
      <c r="E78" s="832"/>
      <c r="F78" s="1155"/>
      <c r="G78" s="832" t="s">
        <v>2200</v>
      </c>
      <c r="H78" s="165" t="s">
        <v>118</v>
      </c>
      <c r="I78" s="103">
        <v>1</v>
      </c>
      <c r="J78" s="832"/>
      <c r="K78" s="852"/>
      <c r="L78" s="852"/>
      <c r="M78" s="854"/>
      <c r="N78" s="854"/>
      <c r="O78" s="854"/>
      <c r="P78" s="854"/>
      <c r="Q78" s="832"/>
      <c r="R78" s="832"/>
      <c r="S78" s="18"/>
    </row>
    <row r="79" spans="1:19" s="22" customFormat="1" x14ac:dyDescent="0.25">
      <c r="A79" s="835"/>
      <c r="B79" s="833"/>
      <c r="C79" s="833"/>
      <c r="D79" s="832"/>
      <c r="E79" s="832"/>
      <c r="F79" s="1155"/>
      <c r="G79" s="832"/>
      <c r="H79" s="165" t="s">
        <v>597</v>
      </c>
      <c r="I79" s="103">
        <v>50</v>
      </c>
      <c r="J79" s="832"/>
      <c r="K79" s="852"/>
      <c r="L79" s="852"/>
      <c r="M79" s="854"/>
      <c r="N79" s="854"/>
      <c r="O79" s="854"/>
      <c r="P79" s="854"/>
      <c r="Q79" s="832"/>
      <c r="R79" s="832"/>
      <c r="S79" s="18"/>
    </row>
    <row r="80" spans="1:19" s="22" customFormat="1" x14ac:dyDescent="0.25">
      <c r="A80" s="835"/>
      <c r="B80" s="833"/>
      <c r="C80" s="833"/>
      <c r="D80" s="832"/>
      <c r="E80" s="832"/>
      <c r="F80" s="1155"/>
      <c r="G80" s="832" t="s">
        <v>728</v>
      </c>
      <c r="H80" s="165" t="s">
        <v>1187</v>
      </c>
      <c r="I80" s="103">
        <v>1</v>
      </c>
      <c r="J80" s="832"/>
      <c r="K80" s="852"/>
      <c r="L80" s="852"/>
      <c r="M80" s="854"/>
      <c r="N80" s="854"/>
      <c r="O80" s="854"/>
      <c r="P80" s="854"/>
      <c r="Q80" s="832"/>
      <c r="R80" s="832"/>
      <c r="S80" s="18"/>
    </row>
    <row r="81" spans="1:19" s="22" customFormat="1" ht="30" x14ac:dyDescent="0.25">
      <c r="A81" s="836"/>
      <c r="B81" s="833"/>
      <c r="C81" s="833"/>
      <c r="D81" s="832"/>
      <c r="E81" s="832"/>
      <c r="F81" s="1155"/>
      <c r="G81" s="832"/>
      <c r="H81" s="165" t="s">
        <v>935</v>
      </c>
      <c r="I81" s="103">
        <v>50</v>
      </c>
      <c r="J81" s="832"/>
      <c r="K81" s="852"/>
      <c r="L81" s="852"/>
      <c r="M81" s="854"/>
      <c r="N81" s="854"/>
      <c r="O81" s="854"/>
      <c r="P81" s="854"/>
      <c r="Q81" s="832"/>
      <c r="R81" s="832"/>
      <c r="S81" s="18"/>
    </row>
    <row r="82" spans="1:19" s="22" customFormat="1" ht="96.75" customHeight="1" x14ac:dyDescent="0.25">
      <c r="A82" s="833">
        <v>17</v>
      </c>
      <c r="B82" s="833" t="s">
        <v>68</v>
      </c>
      <c r="C82" s="833">
        <v>5</v>
      </c>
      <c r="D82" s="832">
        <v>11</v>
      </c>
      <c r="E82" s="832" t="s">
        <v>2267</v>
      </c>
      <c r="F82" s="1155" t="s">
        <v>2268</v>
      </c>
      <c r="G82" s="1103" t="s">
        <v>165</v>
      </c>
      <c r="H82" s="272" t="s">
        <v>984</v>
      </c>
      <c r="I82" s="103">
        <v>6</v>
      </c>
      <c r="J82" s="832" t="s">
        <v>2269</v>
      </c>
      <c r="K82" s="1036" t="s">
        <v>124</v>
      </c>
      <c r="L82" s="1036"/>
      <c r="M82" s="915">
        <v>16779.04</v>
      </c>
      <c r="N82" s="915"/>
      <c r="O82" s="915">
        <v>13982.24</v>
      </c>
      <c r="P82" s="915"/>
      <c r="Q82" s="829" t="s">
        <v>2270</v>
      </c>
      <c r="R82" s="829" t="s">
        <v>2271</v>
      </c>
      <c r="S82" s="18"/>
    </row>
    <row r="83" spans="1:19" s="22" customFormat="1" ht="92.25" customHeight="1" x14ac:dyDescent="0.25">
      <c r="A83" s="833"/>
      <c r="B83" s="833"/>
      <c r="C83" s="833"/>
      <c r="D83" s="832"/>
      <c r="E83" s="832"/>
      <c r="F83" s="1155"/>
      <c r="G83" s="1146"/>
      <c r="H83" s="272" t="s">
        <v>1658</v>
      </c>
      <c r="I83" s="103">
        <v>44</v>
      </c>
      <c r="J83" s="832"/>
      <c r="K83" s="1037"/>
      <c r="L83" s="1037"/>
      <c r="M83" s="917"/>
      <c r="N83" s="917"/>
      <c r="O83" s="917"/>
      <c r="P83" s="917"/>
      <c r="Q83" s="831"/>
      <c r="R83" s="831"/>
      <c r="S83" s="18"/>
    </row>
    <row r="84" spans="1:19" s="22" customFormat="1" ht="60" customHeight="1" x14ac:dyDescent="0.25">
      <c r="A84" s="833">
        <v>18</v>
      </c>
      <c r="B84" s="833" t="s">
        <v>89</v>
      </c>
      <c r="C84" s="833">
        <v>5</v>
      </c>
      <c r="D84" s="832">
        <v>11</v>
      </c>
      <c r="E84" s="832" t="s">
        <v>2272</v>
      </c>
      <c r="F84" s="1155" t="s">
        <v>2273</v>
      </c>
      <c r="G84" s="832" t="s">
        <v>734</v>
      </c>
      <c r="H84" s="165" t="s">
        <v>1024</v>
      </c>
      <c r="I84" s="103">
        <v>1</v>
      </c>
      <c r="J84" s="829" t="s">
        <v>2274</v>
      </c>
      <c r="K84" s="852" t="s">
        <v>73</v>
      </c>
      <c r="L84" s="852"/>
      <c r="M84" s="854">
        <v>84619.41</v>
      </c>
      <c r="N84" s="854"/>
      <c r="O84" s="854">
        <v>74164.41</v>
      </c>
      <c r="P84" s="854"/>
      <c r="Q84" s="832" t="s">
        <v>2275</v>
      </c>
      <c r="R84" s="832" t="s">
        <v>2276</v>
      </c>
      <c r="S84" s="18"/>
    </row>
    <row r="85" spans="1:19" s="22" customFormat="1" ht="45" x14ac:dyDescent="0.25">
      <c r="A85" s="833"/>
      <c r="B85" s="833"/>
      <c r="C85" s="833"/>
      <c r="D85" s="832"/>
      <c r="E85" s="832"/>
      <c r="F85" s="1155"/>
      <c r="G85" s="832"/>
      <c r="H85" s="165" t="s">
        <v>2277</v>
      </c>
      <c r="I85" s="103">
        <v>1500</v>
      </c>
      <c r="J85" s="830"/>
      <c r="K85" s="852"/>
      <c r="L85" s="852"/>
      <c r="M85" s="854"/>
      <c r="N85" s="854"/>
      <c r="O85" s="854"/>
      <c r="P85" s="854"/>
      <c r="Q85" s="832"/>
      <c r="R85" s="832"/>
      <c r="S85" s="18"/>
    </row>
    <row r="86" spans="1:19" s="22" customFormat="1" x14ac:dyDescent="0.25">
      <c r="A86" s="833"/>
      <c r="B86" s="833"/>
      <c r="C86" s="833"/>
      <c r="D86" s="832"/>
      <c r="E86" s="832"/>
      <c r="F86" s="1155"/>
      <c r="G86" s="832" t="s">
        <v>179</v>
      </c>
      <c r="H86" s="165" t="s">
        <v>71</v>
      </c>
      <c r="I86" s="103">
        <v>1</v>
      </c>
      <c r="J86" s="830"/>
      <c r="K86" s="852"/>
      <c r="L86" s="852"/>
      <c r="M86" s="854"/>
      <c r="N86" s="854"/>
      <c r="O86" s="854"/>
      <c r="P86" s="854"/>
      <c r="Q86" s="832"/>
      <c r="R86" s="832"/>
      <c r="S86" s="18"/>
    </row>
    <row r="87" spans="1:19" s="22" customFormat="1" ht="30.75" customHeight="1" x14ac:dyDescent="0.25">
      <c r="A87" s="833"/>
      <c r="B87" s="833"/>
      <c r="C87" s="833"/>
      <c r="D87" s="832"/>
      <c r="E87" s="832"/>
      <c r="F87" s="1155"/>
      <c r="G87" s="832"/>
      <c r="H87" s="165" t="s">
        <v>1215</v>
      </c>
      <c r="I87" s="103">
        <v>100</v>
      </c>
      <c r="J87" s="831"/>
      <c r="K87" s="852"/>
      <c r="L87" s="852"/>
      <c r="M87" s="854"/>
      <c r="N87" s="854"/>
      <c r="O87" s="854"/>
      <c r="P87" s="854"/>
      <c r="Q87" s="832"/>
      <c r="R87" s="832"/>
      <c r="S87" s="18"/>
    </row>
    <row r="88" spans="1:19" s="22" customFormat="1" ht="36.75" customHeight="1" x14ac:dyDescent="0.25">
      <c r="A88" s="833">
        <v>19</v>
      </c>
      <c r="B88" s="833" t="s">
        <v>68</v>
      </c>
      <c r="C88" s="833">
        <v>5</v>
      </c>
      <c r="D88" s="832">
        <v>11</v>
      </c>
      <c r="E88" s="832" t="s">
        <v>2278</v>
      </c>
      <c r="F88" s="1155" t="s">
        <v>2279</v>
      </c>
      <c r="G88" s="832" t="s">
        <v>728</v>
      </c>
      <c r="H88" s="272" t="s">
        <v>1187</v>
      </c>
      <c r="I88" s="103">
        <v>3</v>
      </c>
      <c r="J88" s="832" t="s">
        <v>2280</v>
      </c>
      <c r="K88" s="852" t="s">
        <v>124</v>
      </c>
      <c r="L88" s="852"/>
      <c r="M88" s="854">
        <v>19200</v>
      </c>
      <c r="N88" s="854"/>
      <c r="O88" s="854">
        <v>17200</v>
      </c>
      <c r="P88" s="854"/>
      <c r="Q88" s="832" t="s">
        <v>2281</v>
      </c>
      <c r="R88" s="832" t="s">
        <v>2282</v>
      </c>
      <c r="S88" s="18"/>
    </row>
    <row r="89" spans="1:19" s="22" customFormat="1" ht="158.25" customHeight="1" x14ac:dyDescent="0.25">
      <c r="A89" s="833"/>
      <c r="B89" s="833"/>
      <c r="C89" s="833"/>
      <c r="D89" s="832"/>
      <c r="E89" s="832"/>
      <c r="F89" s="1155"/>
      <c r="G89" s="832"/>
      <c r="H89" s="272" t="s">
        <v>935</v>
      </c>
      <c r="I89" s="103">
        <v>135</v>
      </c>
      <c r="J89" s="832"/>
      <c r="K89" s="852"/>
      <c r="L89" s="852"/>
      <c r="M89" s="854"/>
      <c r="N89" s="854"/>
      <c r="O89" s="854"/>
      <c r="P89" s="854"/>
      <c r="Q89" s="832"/>
      <c r="R89" s="832"/>
      <c r="S89" s="18"/>
    </row>
    <row r="90" spans="1:19" s="22" customFormat="1" x14ac:dyDescent="0.25">
      <c r="A90" s="833">
        <v>20</v>
      </c>
      <c r="B90" s="833" t="s">
        <v>68</v>
      </c>
      <c r="C90" s="833">
        <v>5</v>
      </c>
      <c r="D90" s="832">
        <v>11</v>
      </c>
      <c r="E90" s="832" t="s">
        <v>2283</v>
      </c>
      <c r="F90" s="1136" t="s">
        <v>2284</v>
      </c>
      <c r="G90" s="829" t="s">
        <v>728</v>
      </c>
      <c r="H90" s="165" t="s">
        <v>1187</v>
      </c>
      <c r="I90" s="103">
        <v>4</v>
      </c>
      <c r="J90" s="832" t="s">
        <v>2285</v>
      </c>
      <c r="K90" s="852" t="s">
        <v>124</v>
      </c>
      <c r="L90" s="852"/>
      <c r="M90" s="854">
        <v>9177.24</v>
      </c>
      <c r="N90" s="854"/>
      <c r="O90" s="854">
        <v>6027</v>
      </c>
      <c r="P90" s="854"/>
      <c r="Q90" s="832" t="s">
        <v>2286</v>
      </c>
      <c r="R90" s="832" t="s">
        <v>2287</v>
      </c>
      <c r="S90" s="18"/>
    </row>
    <row r="91" spans="1:19" s="22" customFormat="1" ht="218.25" customHeight="1" x14ac:dyDescent="0.25">
      <c r="A91" s="833"/>
      <c r="B91" s="833"/>
      <c r="C91" s="833"/>
      <c r="D91" s="832"/>
      <c r="E91" s="832"/>
      <c r="F91" s="1137"/>
      <c r="G91" s="831"/>
      <c r="H91" s="165" t="s">
        <v>935</v>
      </c>
      <c r="I91" s="103">
        <v>85</v>
      </c>
      <c r="J91" s="832"/>
      <c r="K91" s="852"/>
      <c r="L91" s="852"/>
      <c r="M91" s="854"/>
      <c r="N91" s="854"/>
      <c r="O91" s="854"/>
      <c r="P91" s="854"/>
      <c r="Q91" s="832"/>
      <c r="R91" s="832"/>
      <c r="S91" s="18"/>
    </row>
    <row r="92" spans="1:19" s="22" customFormat="1" ht="26.25" customHeight="1" x14ac:dyDescent="0.25">
      <c r="A92" s="833">
        <v>21</v>
      </c>
      <c r="B92" s="833" t="s">
        <v>68</v>
      </c>
      <c r="C92" s="833">
        <v>5</v>
      </c>
      <c r="D92" s="832">
        <v>11</v>
      </c>
      <c r="E92" s="832" t="s">
        <v>2288</v>
      </c>
      <c r="F92" s="1155" t="s">
        <v>2289</v>
      </c>
      <c r="G92" s="829" t="s">
        <v>165</v>
      </c>
      <c r="H92" s="272" t="s">
        <v>984</v>
      </c>
      <c r="I92" s="103">
        <v>1</v>
      </c>
      <c r="J92" s="832" t="s">
        <v>2290</v>
      </c>
      <c r="K92" s="852" t="s">
        <v>52</v>
      </c>
      <c r="L92" s="852"/>
      <c r="M92" s="854">
        <v>31781.200000000001</v>
      </c>
      <c r="N92" s="854"/>
      <c r="O92" s="854">
        <v>31781.200000000001</v>
      </c>
      <c r="P92" s="854"/>
      <c r="Q92" s="832" t="s">
        <v>2291</v>
      </c>
      <c r="R92" s="832" t="s">
        <v>2292</v>
      </c>
      <c r="S92" s="18"/>
    </row>
    <row r="93" spans="1:19" s="22" customFormat="1" ht="30" x14ac:dyDescent="0.25">
      <c r="A93" s="833"/>
      <c r="B93" s="833"/>
      <c r="C93" s="833"/>
      <c r="D93" s="832"/>
      <c r="E93" s="832"/>
      <c r="F93" s="1155"/>
      <c r="G93" s="831"/>
      <c r="H93" s="272" t="s">
        <v>1658</v>
      </c>
      <c r="I93" s="103">
        <v>25</v>
      </c>
      <c r="J93" s="832"/>
      <c r="K93" s="852"/>
      <c r="L93" s="852"/>
      <c r="M93" s="854"/>
      <c r="N93" s="854"/>
      <c r="O93" s="854"/>
      <c r="P93" s="854"/>
      <c r="Q93" s="832"/>
      <c r="R93" s="832"/>
      <c r="S93" s="18"/>
    </row>
    <row r="94" spans="1:19" s="22" customFormat="1" x14ac:dyDescent="0.25">
      <c r="A94" s="833"/>
      <c r="B94" s="833"/>
      <c r="C94" s="833"/>
      <c r="D94" s="832"/>
      <c r="E94" s="832"/>
      <c r="F94" s="1155"/>
      <c r="G94" s="832" t="s">
        <v>728</v>
      </c>
      <c r="H94" s="272" t="s">
        <v>1187</v>
      </c>
      <c r="I94" s="103">
        <v>3</v>
      </c>
      <c r="J94" s="832"/>
      <c r="K94" s="852"/>
      <c r="L94" s="852"/>
      <c r="M94" s="854"/>
      <c r="N94" s="854"/>
      <c r="O94" s="854"/>
      <c r="P94" s="854"/>
      <c r="Q94" s="832"/>
      <c r="R94" s="832"/>
      <c r="S94" s="18"/>
    </row>
    <row r="95" spans="1:19" s="22" customFormat="1" ht="30" x14ac:dyDescent="0.25">
      <c r="A95" s="833"/>
      <c r="B95" s="833"/>
      <c r="C95" s="833"/>
      <c r="D95" s="832"/>
      <c r="E95" s="832"/>
      <c r="F95" s="1155"/>
      <c r="G95" s="832"/>
      <c r="H95" s="272" t="s">
        <v>935</v>
      </c>
      <c r="I95" s="277">
        <v>97</v>
      </c>
      <c r="J95" s="832"/>
      <c r="K95" s="852"/>
      <c r="L95" s="852"/>
      <c r="M95" s="854"/>
      <c r="N95" s="854"/>
      <c r="O95" s="854"/>
      <c r="P95" s="854"/>
      <c r="Q95" s="832"/>
      <c r="R95" s="832"/>
      <c r="S95" s="18"/>
    </row>
    <row r="96" spans="1:19" s="22" customFormat="1" x14ac:dyDescent="0.25">
      <c r="A96" s="833"/>
      <c r="B96" s="833"/>
      <c r="C96" s="833"/>
      <c r="D96" s="832"/>
      <c r="E96" s="832"/>
      <c r="F96" s="1155"/>
      <c r="G96" s="832" t="s">
        <v>179</v>
      </c>
      <c r="H96" s="278" t="s">
        <v>71</v>
      </c>
      <c r="I96" s="103">
        <v>1</v>
      </c>
      <c r="J96" s="832"/>
      <c r="K96" s="852"/>
      <c r="L96" s="852"/>
      <c r="M96" s="854"/>
      <c r="N96" s="854"/>
      <c r="O96" s="854"/>
      <c r="P96" s="854"/>
      <c r="Q96" s="832"/>
      <c r="R96" s="832"/>
      <c r="S96" s="18"/>
    </row>
    <row r="97" spans="1:20" s="22" customFormat="1" ht="30" x14ac:dyDescent="0.25">
      <c r="A97" s="833"/>
      <c r="B97" s="833"/>
      <c r="C97" s="833"/>
      <c r="D97" s="832"/>
      <c r="E97" s="832"/>
      <c r="F97" s="1155"/>
      <c r="G97" s="832"/>
      <c r="H97" s="278" t="s">
        <v>1215</v>
      </c>
      <c r="I97" s="103">
        <v>12</v>
      </c>
      <c r="J97" s="832"/>
      <c r="K97" s="852"/>
      <c r="L97" s="852"/>
      <c r="M97" s="854"/>
      <c r="N97" s="854"/>
      <c r="O97" s="854"/>
      <c r="P97" s="854"/>
      <c r="Q97" s="832"/>
      <c r="R97" s="832"/>
      <c r="S97" s="18"/>
    </row>
    <row r="98" spans="1:20" s="22" customFormat="1" ht="33.75" customHeight="1" x14ac:dyDescent="0.25">
      <c r="A98" s="833"/>
      <c r="B98" s="833"/>
      <c r="C98" s="833"/>
      <c r="D98" s="832"/>
      <c r="E98" s="832"/>
      <c r="F98" s="1155"/>
      <c r="G98" s="75" t="s">
        <v>220</v>
      </c>
      <c r="H98" s="272" t="s">
        <v>2189</v>
      </c>
      <c r="I98" s="103">
        <v>1</v>
      </c>
      <c r="J98" s="832"/>
      <c r="K98" s="852"/>
      <c r="L98" s="852"/>
      <c r="M98" s="854"/>
      <c r="N98" s="854"/>
      <c r="O98" s="854"/>
      <c r="P98" s="854"/>
      <c r="Q98" s="832"/>
      <c r="R98" s="832"/>
      <c r="S98" s="18"/>
    </row>
    <row r="99" spans="1:20" s="22" customFormat="1" x14ac:dyDescent="0.25">
      <c r="A99" s="833">
        <v>22</v>
      </c>
      <c r="B99" s="833" t="s">
        <v>89</v>
      </c>
      <c r="C99" s="833" t="s">
        <v>2293</v>
      </c>
      <c r="D99" s="832">
        <v>13</v>
      </c>
      <c r="E99" s="832" t="s">
        <v>2294</v>
      </c>
      <c r="F99" s="1136" t="s">
        <v>2295</v>
      </c>
      <c r="G99" s="832" t="s">
        <v>79</v>
      </c>
      <c r="H99" s="165" t="s">
        <v>988</v>
      </c>
      <c r="I99" s="103">
        <v>1</v>
      </c>
      <c r="J99" s="832" t="s">
        <v>2296</v>
      </c>
      <c r="K99" s="852" t="s">
        <v>124</v>
      </c>
      <c r="L99" s="852"/>
      <c r="M99" s="854">
        <v>16386.879999999997</v>
      </c>
      <c r="N99" s="854"/>
      <c r="O99" s="854">
        <v>14658.88</v>
      </c>
      <c r="P99" s="854"/>
      <c r="Q99" s="832" t="s">
        <v>2219</v>
      </c>
      <c r="R99" s="832" t="s">
        <v>2220</v>
      </c>
      <c r="S99" s="18"/>
    </row>
    <row r="100" spans="1:20" s="22" customFormat="1" ht="30" x14ac:dyDescent="0.25">
      <c r="A100" s="833"/>
      <c r="B100" s="833"/>
      <c r="C100" s="833"/>
      <c r="D100" s="832"/>
      <c r="E100" s="832"/>
      <c r="F100" s="1139"/>
      <c r="G100" s="832"/>
      <c r="H100" s="165" t="s">
        <v>1302</v>
      </c>
      <c r="I100" s="103">
        <v>80</v>
      </c>
      <c r="J100" s="832"/>
      <c r="K100" s="852"/>
      <c r="L100" s="852"/>
      <c r="M100" s="854"/>
      <c r="N100" s="854"/>
      <c r="O100" s="854"/>
      <c r="P100" s="854"/>
      <c r="Q100" s="832"/>
      <c r="R100" s="832"/>
      <c r="S100" s="18"/>
    </row>
    <row r="101" spans="1:20" s="22" customFormat="1" ht="30" x14ac:dyDescent="0.25">
      <c r="A101" s="833"/>
      <c r="B101" s="833"/>
      <c r="C101" s="833"/>
      <c r="D101" s="832"/>
      <c r="E101" s="832"/>
      <c r="F101" s="1139"/>
      <c r="G101" s="832"/>
      <c r="H101" s="165" t="s">
        <v>2248</v>
      </c>
      <c r="I101" s="103">
        <v>16</v>
      </c>
      <c r="J101" s="832"/>
      <c r="K101" s="852"/>
      <c r="L101" s="852"/>
      <c r="M101" s="854"/>
      <c r="N101" s="854"/>
      <c r="O101" s="854"/>
      <c r="P101" s="854"/>
      <c r="Q101" s="832"/>
      <c r="R101" s="832"/>
      <c r="S101" s="18"/>
    </row>
    <row r="102" spans="1:20" s="22" customFormat="1" x14ac:dyDescent="0.25">
      <c r="A102" s="833"/>
      <c r="B102" s="833"/>
      <c r="C102" s="833"/>
      <c r="D102" s="832"/>
      <c r="E102" s="832"/>
      <c r="F102" s="1139"/>
      <c r="G102" s="832" t="s">
        <v>179</v>
      </c>
      <c r="H102" s="165" t="s">
        <v>71</v>
      </c>
      <c r="I102" s="103">
        <v>1</v>
      </c>
      <c r="J102" s="832"/>
      <c r="K102" s="852"/>
      <c r="L102" s="852"/>
      <c r="M102" s="854"/>
      <c r="N102" s="854"/>
      <c r="O102" s="854"/>
      <c r="P102" s="854"/>
      <c r="Q102" s="832"/>
      <c r="R102" s="832"/>
      <c r="S102" s="18"/>
    </row>
    <row r="103" spans="1:20" s="22" customFormat="1" ht="64.5" customHeight="1" x14ac:dyDescent="0.25">
      <c r="A103" s="833"/>
      <c r="B103" s="833"/>
      <c r="C103" s="833"/>
      <c r="D103" s="832"/>
      <c r="E103" s="832"/>
      <c r="F103" s="1137"/>
      <c r="G103" s="832"/>
      <c r="H103" s="165" t="s">
        <v>1215</v>
      </c>
      <c r="I103" s="103">
        <v>25</v>
      </c>
      <c r="J103" s="832"/>
      <c r="K103" s="852"/>
      <c r="L103" s="852"/>
      <c r="M103" s="854"/>
      <c r="N103" s="854"/>
      <c r="O103" s="854"/>
      <c r="P103" s="854"/>
      <c r="Q103" s="832"/>
      <c r="R103" s="832"/>
      <c r="S103" s="18"/>
    </row>
    <row r="104" spans="1:20" s="13" customFormat="1" ht="214.5" customHeight="1" x14ac:dyDescent="0.25">
      <c r="A104" s="833">
        <v>23</v>
      </c>
      <c r="B104" s="833" t="s">
        <v>89</v>
      </c>
      <c r="C104" s="833">
        <v>1.2</v>
      </c>
      <c r="D104" s="832">
        <v>3</v>
      </c>
      <c r="E104" s="832" t="s">
        <v>2163</v>
      </c>
      <c r="F104" s="1162" t="s">
        <v>2297</v>
      </c>
      <c r="G104" s="832" t="s">
        <v>2165</v>
      </c>
      <c r="H104" s="272" t="s">
        <v>2166</v>
      </c>
      <c r="I104" s="11" t="s">
        <v>2167</v>
      </c>
      <c r="J104" s="1162" t="s">
        <v>2168</v>
      </c>
      <c r="K104" s="852"/>
      <c r="L104" s="852" t="s">
        <v>73</v>
      </c>
      <c r="M104" s="854"/>
      <c r="N104" s="854">
        <v>50000</v>
      </c>
      <c r="O104" s="854"/>
      <c r="P104" s="854">
        <v>50000</v>
      </c>
      <c r="Q104" s="832" t="s">
        <v>2169</v>
      </c>
      <c r="R104" s="832" t="s">
        <v>2170</v>
      </c>
      <c r="S104" s="1185"/>
      <c r="T104" s="1181"/>
    </row>
    <row r="105" spans="1:20" s="13" customFormat="1" ht="141" customHeight="1" x14ac:dyDescent="0.25">
      <c r="A105" s="833"/>
      <c r="B105" s="833"/>
      <c r="C105" s="833"/>
      <c r="D105" s="832"/>
      <c r="E105" s="832"/>
      <c r="F105" s="1162"/>
      <c r="G105" s="832"/>
      <c r="H105" s="272" t="s">
        <v>2171</v>
      </c>
      <c r="I105" s="11" t="s">
        <v>2172</v>
      </c>
      <c r="J105" s="1162"/>
      <c r="K105" s="852"/>
      <c r="L105" s="852"/>
      <c r="M105" s="854"/>
      <c r="N105" s="854"/>
      <c r="O105" s="854"/>
      <c r="P105" s="854"/>
      <c r="Q105" s="832"/>
      <c r="R105" s="832"/>
      <c r="S105" s="1185"/>
      <c r="T105" s="1181"/>
    </row>
    <row r="106" spans="1:20" s="13" customFormat="1" ht="81.75" customHeight="1" x14ac:dyDescent="0.25">
      <c r="A106" s="834">
        <v>24</v>
      </c>
      <c r="B106" s="834" t="s">
        <v>68</v>
      </c>
      <c r="C106" s="834">
        <v>1</v>
      </c>
      <c r="D106" s="829">
        <v>6</v>
      </c>
      <c r="E106" s="829" t="s">
        <v>2298</v>
      </c>
      <c r="F106" s="1182" t="s">
        <v>2299</v>
      </c>
      <c r="G106" s="829" t="s">
        <v>79</v>
      </c>
      <c r="H106" s="272" t="s">
        <v>988</v>
      </c>
      <c r="I106" s="11" t="s">
        <v>2167</v>
      </c>
      <c r="J106" s="1182" t="s">
        <v>2300</v>
      </c>
      <c r="K106" s="1036"/>
      <c r="L106" s="1036" t="s">
        <v>73</v>
      </c>
      <c r="M106" s="915"/>
      <c r="N106" s="915">
        <v>75000</v>
      </c>
      <c r="O106" s="915"/>
      <c r="P106" s="915">
        <v>31000</v>
      </c>
      <c r="Q106" s="829" t="s">
        <v>2169</v>
      </c>
      <c r="R106" s="829" t="s">
        <v>2170</v>
      </c>
      <c r="S106" s="1185"/>
    </row>
    <row r="107" spans="1:20" s="13" customFormat="1" ht="68.25" customHeight="1" x14ac:dyDescent="0.25">
      <c r="A107" s="835"/>
      <c r="B107" s="835"/>
      <c r="C107" s="835"/>
      <c r="D107" s="830"/>
      <c r="E107" s="830"/>
      <c r="F107" s="1183"/>
      <c r="G107" s="831"/>
      <c r="H107" s="272" t="s">
        <v>1330</v>
      </c>
      <c r="I107" s="11" t="s">
        <v>2172</v>
      </c>
      <c r="J107" s="1184"/>
      <c r="K107" s="1057"/>
      <c r="L107" s="1057"/>
      <c r="M107" s="916"/>
      <c r="N107" s="916"/>
      <c r="O107" s="916"/>
      <c r="P107" s="916"/>
      <c r="Q107" s="830"/>
      <c r="R107" s="830"/>
      <c r="S107" s="1185"/>
    </row>
    <row r="108" spans="1:20" s="13" customFormat="1" ht="68.25" customHeight="1" x14ac:dyDescent="0.25">
      <c r="A108" s="835"/>
      <c r="B108" s="835"/>
      <c r="C108" s="835"/>
      <c r="D108" s="830"/>
      <c r="E108" s="830"/>
      <c r="F108" s="1183"/>
      <c r="G108" s="829" t="s">
        <v>170</v>
      </c>
      <c r="H108" s="272" t="s">
        <v>118</v>
      </c>
      <c r="I108" s="11" t="s">
        <v>2167</v>
      </c>
      <c r="J108" s="1182" t="s">
        <v>2301</v>
      </c>
      <c r="K108" s="1057"/>
      <c r="L108" s="1057"/>
      <c r="M108" s="916"/>
      <c r="N108" s="916"/>
      <c r="O108" s="916"/>
      <c r="P108" s="916"/>
      <c r="Q108" s="830"/>
      <c r="R108" s="830"/>
      <c r="S108" s="1185"/>
    </row>
    <row r="109" spans="1:20" s="13" customFormat="1" ht="145.5" customHeight="1" x14ac:dyDescent="0.25">
      <c r="A109" s="835"/>
      <c r="B109" s="835"/>
      <c r="C109" s="835"/>
      <c r="D109" s="830"/>
      <c r="E109" s="830"/>
      <c r="F109" s="1183"/>
      <c r="G109" s="830"/>
      <c r="H109" s="279" t="s">
        <v>155</v>
      </c>
      <c r="I109" s="173" t="s">
        <v>2302</v>
      </c>
      <c r="J109" s="1183"/>
      <c r="K109" s="1057"/>
      <c r="L109" s="1057"/>
      <c r="M109" s="916"/>
      <c r="N109" s="916"/>
      <c r="O109" s="916"/>
      <c r="P109" s="916"/>
      <c r="Q109" s="830"/>
      <c r="R109" s="830"/>
      <c r="S109" s="1185"/>
    </row>
    <row r="110" spans="1:20" s="13" customFormat="1" ht="98.25" customHeight="1" x14ac:dyDescent="0.25">
      <c r="A110" s="834">
        <v>25</v>
      </c>
      <c r="B110" s="834" t="s">
        <v>127</v>
      </c>
      <c r="C110" s="834">
        <v>1</v>
      </c>
      <c r="D110" s="829">
        <v>9</v>
      </c>
      <c r="E110" s="829" t="s">
        <v>2173</v>
      </c>
      <c r="F110" s="1182" t="s">
        <v>2303</v>
      </c>
      <c r="G110" s="829" t="s">
        <v>2175</v>
      </c>
      <c r="H110" s="248" t="s">
        <v>47</v>
      </c>
      <c r="I110" s="248" t="s">
        <v>2176</v>
      </c>
      <c r="J110" s="1182" t="s">
        <v>2177</v>
      </c>
      <c r="K110" s="1036"/>
      <c r="L110" s="1036" t="s">
        <v>81</v>
      </c>
      <c r="M110" s="915"/>
      <c r="N110" s="915">
        <v>121000</v>
      </c>
      <c r="O110" s="915"/>
      <c r="P110" s="915">
        <v>95000</v>
      </c>
      <c r="Q110" s="829" t="s">
        <v>2169</v>
      </c>
      <c r="R110" s="829" t="s">
        <v>2170</v>
      </c>
      <c r="S110" s="1185"/>
    </row>
    <row r="111" spans="1:20" s="13" customFormat="1" ht="95.25" customHeight="1" x14ac:dyDescent="0.25">
      <c r="A111" s="835"/>
      <c r="B111" s="835"/>
      <c r="C111" s="835"/>
      <c r="D111" s="830"/>
      <c r="E111" s="830"/>
      <c r="F111" s="1183"/>
      <c r="G111" s="830"/>
      <c r="H111" s="248" t="s">
        <v>2178</v>
      </c>
      <c r="I111" s="248" t="s">
        <v>2179</v>
      </c>
      <c r="J111" s="1183"/>
      <c r="K111" s="1057"/>
      <c r="L111" s="1057"/>
      <c r="M111" s="916"/>
      <c r="N111" s="916"/>
      <c r="O111" s="916"/>
      <c r="P111" s="916"/>
      <c r="Q111" s="830"/>
      <c r="R111" s="830"/>
      <c r="S111" s="1185"/>
    </row>
    <row r="112" spans="1:20" s="13" customFormat="1" ht="84" customHeight="1" x14ac:dyDescent="0.25">
      <c r="A112" s="835"/>
      <c r="B112" s="835"/>
      <c r="C112" s="835"/>
      <c r="D112" s="830"/>
      <c r="E112" s="830"/>
      <c r="F112" s="1183"/>
      <c r="G112" s="830"/>
      <c r="H112" s="248" t="s">
        <v>1690</v>
      </c>
      <c r="I112" s="248" t="s">
        <v>2180</v>
      </c>
      <c r="J112" s="1183"/>
      <c r="K112" s="1057"/>
      <c r="L112" s="1057"/>
      <c r="M112" s="916"/>
      <c r="N112" s="916"/>
      <c r="O112" s="916"/>
      <c r="P112" s="916"/>
      <c r="Q112" s="830"/>
      <c r="R112" s="830"/>
      <c r="S112" s="1185"/>
    </row>
    <row r="113" spans="1:19" s="13" customFormat="1" ht="98.25" customHeight="1" x14ac:dyDescent="0.25">
      <c r="A113" s="836"/>
      <c r="B113" s="836"/>
      <c r="C113" s="836"/>
      <c r="D113" s="831"/>
      <c r="E113" s="831"/>
      <c r="F113" s="1184"/>
      <c r="G113" s="831"/>
      <c r="H113" s="248" t="s">
        <v>2181</v>
      </c>
      <c r="I113" s="248" t="s">
        <v>2182</v>
      </c>
      <c r="J113" s="1184"/>
      <c r="K113" s="1037"/>
      <c r="L113" s="1037"/>
      <c r="M113" s="917"/>
      <c r="N113" s="917"/>
      <c r="O113" s="917"/>
      <c r="P113" s="917"/>
      <c r="Q113" s="831"/>
      <c r="R113" s="831"/>
      <c r="S113" s="1185"/>
    </row>
    <row r="114" spans="1:19" s="13" customFormat="1" ht="29.25" customHeight="1" x14ac:dyDescent="0.25">
      <c r="A114" s="829">
        <v>26</v>
      </c>
      <c r="B114" s="829">
        <v>6</v>
      </c>
      <c r="C114" s="829">
        <v>5</v>
      </c>
      <c r="D114" s="829">
        <v>4</v>
      </c>
      <c r="E114" s="829" t="s">
        <v>2304</v>
      </c>
      <c r="F114" s="829" t="s">
        <v>2305</v>
      </c>
      <c r="G114" s="829" t="s">
        <v>170</v>
      </c>
      <c r="H114" s="280" t="s">
        <v>118</v>
      </c>
      <c r="I114" s="280">
        <v>1</v>
      </c>
      <c r="J114" s="1189" t="s">
        <v>2306</v>
      </c>
      <c r="K114" s="1189"/>
      <c r="L114" s="1189" t="s">
        <v>2307</v>
      </c>
      <c r="M114" s="1186"/>
      <c r="N114" s="1186">
        <v>25500</v>
      </c>
      <c r="O114" s="1186"/>
      <c r="P114" s="1186">
        <v>25500</v>
      </c>
      <c r="Q114" s="1189" t="s">
        <v>2308</v>
      </c>
      <c r="R114" s="1189" t="s">
        <v>2215</v>
      </c>
      <c r="S114" s="1192"/>
    </row>
    <row r="115" spans="1:19" s="13" customFormat="1" ht="21.75" customHeight="1" x14ac:dyDescent="0.25">
      <c r="A115" s="830"/>
      <c r="B115" s="830"/>
      <c r="C115" s="830"/>
      <c r="D115" s="830"/>
      <c r="E115" s="830"/>
      <c r="F115" s="830"/>
      <c r="G115" s="830"/>
      <c r="H115" s="280" t="s">
        <v>918</v>
      </c>
      <c r="I115" s="280">
        <v>20</v>
      </c>
      <c r="J115" s="1190"/>
      <c r="K115" s="1190"/>
      <c r="L115" s="1190"/>
      <c r="M115" s="1187"/>
      <c r="N115" s="1187"/>
      <c r="O115" s="1187"/>
      <c r="P115" s="1187"/>
      <c r="Q115" s="1190"/>
      <c r="R115" s="1190"/>
      <c r="S115" s="1192"/>
    </row>
    <row r="116" spans="1:19" s="13" customFormat="1" ht="70.5" customHeight="1" x14ac:dyDescent="0.25">
      <c r="A116" s="831"/>
      <c r="B116" s="831"/>
      <c r="C116" s="831"/>
      <c r="D116" s="831"/>
      <c r="E116" s="831"/>
      <c r="F116" s="831"/>
      <c r="G116" s="831"/>
      <c r="H116" s="75" t="s">
        <v>2188</v>
      </c>
      <c r="I116" s="11" t="s">
        <v>1358</v>
      </c>
      <c r="J116" s="1191"/>
      <c r="K116" s="1191"/>
      <c r="L116" s="1191"/>
      <c r="M116" s="1188"/>
      <c r="N116" s="1188"/>
      <c r="O116" s="1188"/>
      <c r="P116" s="1188"/>
      <c r="Q116" s="1191"/>
      <c r="R116" s="1191"/>
      <c r="S116" s="1192"/>
    </row>
    <row r="117" spans="1:19" s="13" customFormat="1" ht="38.25" customHeight="1" x14ac:dyDescent="0.25">
      <c r="A117" s="829">
        <v>27</v>
      </c>
      <c r="B117" s="842">
        <v>6</v>
      </c>
      <c r="C117" s="832">
        <v>5</v>
      </c>
      <c r="D117" s="832">
        <v>4</v>
      </c>
      <c r="E117" s="832" t="s">
        <v>2309</v>
      </c>
      <c r="F117" s="1103" t="s">
        <v>2310</v>
      </c>
      <c r="G117" s="832" t="s">
        <v>170</v>
      </c>
      <c r="H117" s="280" t="s">
        <v>118</v>
      </c>
      <c r="I117" s="75">
        <v>1</v>
      </c>
      <c r="J117" s="829" t="s">
        <v>2311</v>
      </c>
      <c r="K117" s="832"/>
      <c r="L117" s="832" t="s">
        <v>81</v>
      </c>
      <c r="M117" s="1046"/>
      <c r="N117" s="1046">
        <v>43532.160000000003</v>
      </c>
      <c r="O117" s="1046"/>
      <c r="P117" s="1046">
        <v>41332.160000000003</v>
      </c>
      <c r="Q117" s="829" t="s">
        <v>2202</v>
      </c>
      <c r="R117" s="829" t="s">
        <v>2312</v>
      </c>
      <c r="S117" s="1192"/>
    </row>
    <row r="118" spans="1:19" s="13" customFormat="1" ht="40.5" customHeight="1" x14ac:dyDescent="0.25">
      <c r="A118" s="830"/>
      <c r="B118" s="843"/>
      <c r="C118" s="832"/>
      <c r="D118" s="832"/>
      <c r="E118" s="832"/>
      <c r="F118" s="1140"/>
      <c r="G118" s="832"/>
      <c r="H118" s="280" t="s">
        <v>918</v>
      </c>
      <c r="I118" s="75">
        <v>40</v>
      </c>
      <c r="J118" s="830"/>
      <c r="K118" s="832"/>
      <c r="L118" s="832"/>
      <c r="M118" s="1046"/>
      <c r="N118" s="1046"/>
      <c r="O118" s="1046"/>
      <c r="P118" s="1046"/>
      <c r="Q118" s="830"/>
      <c r="R118" s="830"/>
      <c r="S118" s="1192"/>
    </row>
    <row r="119" spans="1:19" s="13" customFormat="1" ht="41.25" customHeight="1" x14ac:dyDescent="0.25">
      <c r="A119" s="831"/>
      <c r="B119" s="844"/>
      <c r="C119" s="832"/>
      <c r="D119" s="832"/>
      <c r="E119" s="832"/>
      <c r="F119" s="1146"/>
      <c r="G119" s="832"/>
      <c r="H119" s="75" t="s">
        <v>2188</v>
      </c>
      <c r="I119" s="11" t="s">
        <v>1687</v>
      </c>
      <c r="J119" s="831"/>
      <c r="K119" s="832"/>
      <c r="L119" s="832"/>
      <c r="M119" s="1046"/>
      <c r="N119" s="1046"/>
      <c r="O119" s="1046"/>
      <c r="P119" s="1046"/>
      <c r="Q119" s="831"/>
      <c r="R119" s="831"/>
      <c r="S119" s="1192"/>
    </row>
    <row r="120" spans="1:19" s="18" customFormat="1" x14ac:dyDescent="0.25">
      <c r="A120" s="807">
        <v>28</v>
      </c>
      <c r="B120" s="807">
        <v>6</v>
      </c>
      <c r="C120" s="807">
        <v>5</v>
      </c>
      <c r="D120" s="807">
        <v>4</v>
      </c>
      <c r="E120" s="807" t="s">
        <v>2313</v>
      </c>
      <c r="F120" s="807" t="s">
        <v>2314</v>
      </c>
      <c r="G120" s="810" t="s">
        <v>2315</v>
      </c>
      <c r="H120" s="667" t="s">
        <v>1286</v>
      </c>
      <c r="I120" s="667">
        <v>1</v>
      </c>
      <c r="J120" s="810" t="s">
        <v>2316</v>
      </c>
      <c r="K120" s="810"/>
      <c r="L120" s="810" t="s">
        <v>124</v>
      </c>
      <c r="M120" s="860"/>
      <c r="N120" s="860">
        <v>42364.99</v>
      </c>
      <c r="O120" s="860"/>
      <c r="P120" s="860">
        <v>42364.99</v>
      </c>
      <c r="Q120" s="810" t="s">
        <v>2186</v>
      </c>
      <c r="R120" s="810" t="s">
        <v>2317</v>
      </c>
      <c r="S120" s="1110"/>
    </row>
    <row r="121" spans="1:19" s="18" customFormat="1" x14ac:dyDescent="0.25">
      <c r="A121" s="807"/>
      <c r="B121" s="807"/>
      <c r="C121" s="807"/>
      <c r="D121" s="807"/>
      <c r="E121" s="807"/>
      <c r="F121" s="807"/>
      <c r="G121" s="812"/>
      <c r="H121" s="667" t="s">
        <v>918</v>
      </c>
      <c r="I121" s="667">
        <v>51</v>
      </c>
      <c r="J121" s="812"/>
      <c r="K121" s="812"/>
      <c r="L121" s="812"/>
      <c r="M121" s="869"/>
      <c r="N121" s="869"/>
      <c r="O121" s="869"/>
      <c r="P121" s="869"/>
      <c r="Q121" s="812"/>
      <c r="R121" s="812"/>
      <c r="S121" s="1110"/>
    </row>
    <row r="122" spans="1:19" s="18" customFormat="1" ht="30" x14ac:dyDescent="0.25">
      <c r="A122" s="807"/>
      <c r="B122" s="807"/>
      <c r="C122" s="807"/>
      <c r="D122" s="807"/>
      <c r="E122" s="807"/>
      <c r="F122" s="807"/>
      <c r="G122" s="812"/>
      <c r="H122" s="667" t="s">
        <v>2188</v>
      </c>
      <c r="I122" s="667">
        <v>4</v>
      </c>
      <c r="J122" s="812"/>
      <c r="K122" s="812"/>
      <c r="L122" s="812"/>
      <c r="M122" s="869"/>
      <c r="N122" s="869"/>
      <c r="O122" s="869"/>
      <c r="P122" s="869"/>
      <c r="Q122" s="812"/>
      <c r="R122" s="812"/>
      <c r="S122" s="1110"/>
    </row>
    <row r="123" spans="1:19" s="18" customFormat="1" x14ac:dyDescent="0.25">
      <c r="A123" s="807"/>
      <c r="B123" s="807"/>
      <c r="C123" s="807"/>
      <c r="D123" s="807"/>
      <c r="E123" s="807"/>
      <c r="F123" s="807"/>
      <c r="G123" s="811"/>
      <c r="H123" s="667" t="s">
        <v>2318</v>
      </c>
      <c r="I123" s="667">
        <v>0</v>
      </c>
      <c r="J123" s="812"/>
      <c r="K123" s="812"/>
      <c r="L123" s="812"/>
      <c r="M123" s="869"/>
      <c r="N123" s="869"/>
      <c r="O123" s="869"/>
      <c r="P123" s="869"/>
      <c r="Q123" s="812"/>
      <c r="R123" s="812"/>
      <c r="S123" s="1110"/>
    </row>
    <row r="124" spans="1:19" s="18" customFormat="1" ht="30" x14ac:dyDescent="0.25">
      <c r="A124" s="807"/>
      <c r="B124" s="807"/>
      <c r="C124" s="807"/>
      <c r="D124" s="807"/>
      <c r="E124" s="807"/>
      <c r="F124" s="807"/>
      <c r="G124" s="810" t="s">
        <v>2319</v>
      </c>
      <c r="H124" s="667" t="s">
        <v>2030</v>
      </c>
      <c r="I124" s="667">
        <v>2</v>
      </c>
      <c r="J124" s="812"/>
      <c r="K124" s="812"/>
      <c r="L124" s="812"/>
      <c r="M124" s="869"/>
      <c r="N124" s="869"/>
      <c r="O124" s="869"/>
      <c r="P124" s="869"/>
      <c r="Q124" s="812"/>
      <c r="R124" s="812"/>
      <c r="S124" s="1110"/>
    </row>
    <row r="125" spans="1:19" s="18" customFormat="1" x14ac:dyDescent="0.25">
      <c r="A125" s="807"/>
      <c r="B125" s="807"/>
      <c r="C125" s="807"/>
      <c r="D125" s="807"/>
      <c r="E125" s="807"/>
      <c r="F125" s="807"/>
      <c r="G125" s="812"/>
      <c r="H125" s="667" t="s">
        <v>2320</v>
      </c>
      <c r="I125" s="667">
        <v>36</v>
      </c>
      <c r="J125" s="812"/>
      <c r="K125" s="812"/>
      <c r="L125" s="812"/>
      <c r="M125" s="869"/>
      <c r="N125" s="869"/>
      <c r="O125" s="869"/>
      <c r="P125" s="869"/>
      <c r="Q125" s="812"/>
      <c r="R125" s="812"/>
      <c r="S125" s="1110"/>
    </row>
    <row r="126" spans="1:19" s="18" customFormat="1" ht="30" x14ac:dyDescent="0.25">
      <c r="A126" s="807"/>
      <c r="B126" s="807"/>
      <c r="C126" s="807"/>
      <c r="D126" s="807"/>
      <c r="E126" s="807"/>
      <c r="F126" s="807"/>
      <c r="G126" s="812"/>
      <c r="H126" s="667" t="s">
        <v>2188</v>
      </c>
      <c r="I126" s="667">
        <v>1</v>
      </c>
      <c r="J126" s="812"/>
      <c r="K126" s="812"/>
      <c r="L126" s="812"/>
      <c r="M126" s="869"/>
      <c r="N126" s="869"/>
      <c r="O126" s="869"/>
      <c r="P126" s="869"/>
      <c r="Q126" s="812"/>
      <c r="R126" s="812"/>
      <c r="S126" s="1110"/>
    </row>
    <row r="127" spans="1:19" s="18" customFormat="1" ht="30" x14ac:dyDescent="0.25">
      <c r="A127" s="807"/>
      <c r="B127" s="807"/>
      <c r="C127" s="807"/>
      <c r="D127" s="807"/>
      <c r="E127" s="807"/>
      <c r="F127" s="807"/>
      <c r="G127" s="811"/>
      <c r="H127" s="667" t="s">
        <v>2321</v>
      </c>
      <c r="I127" s="667">
        <v>0</v>
      </c>
      <c r="J127" s="812"/>
      <c r="K127" s="812"/>
      <c r="L127" s="812"/>
      <c r="M127" s="869"/>
      <c r="N127" s="869"/>
      <c r="O127" s="869"/>
      <c r="P127" s="869"/>
      <c r="Q127" s="812"/>
      <c r="R127" s="812"/>
      <c r="S127" s="1110"/>
    </row>
    <row r="128" spans="1:19" s="18" customFormat="1" ht="30" x14ac:dyDescent="0.25">
      <c r="A128" s="807"/>
      <c r="B128" s="807"/>
      <c r="C128" s="807"/>
      <c r="D128" s="807"/>
      <c r="E128" s="807"/>
      <c r="F128" s="807"/>
      <c r="G128" s="810" t="s">
        <v>170</v>
      </c>
      <c r="H128" s="667" t="s">
        <v>118</v>
      </c>
      <c r="I128" s="667">
        <v>1</v>
      </c>
      <c r="J128" s="812"/>
      <c r="K128" s="812"/>
      <c r="L128" s="812"/>
      <c r="M128" s="869"/>
      <c r="N128" s="869"/>
      <c r="O128" s="869"/>
      <c r="P128" s="869"/>
      <c r="Q128" s="812"/>
      <c r="R128" s="812"/>
      <c r="S128" s="1110"/>
    </row>
    <row r="129" spans="1:19" s="18" customFormat="1" x14ac:dyDescent="0.25">
      <c r="A129" s="807"/>
      <c r="B129" s="807"/>
      <c r="C129" s="807"/>
      <c r="D129" s="807"/>
      <c r="E129" s="807"/>
      <c r="F129" s="807"/>
      <c r="G129" s="812"/>
      <c r="H129" s="667" t="s">
        <v>918</v>
      </c>
      <c r="I129" s="667">
        <v>14</v>
      </c>
      <c r="J129" s="812"/>
      <c r="K129" s="812"/>
      <c r="L129" s="812"/>
      <c r="M129" s="869"/>
      <c r="N129" s="869"/>
      <c r="O129" s="869"/>
      <c r="P129" s="869"/>
      <c r="Q129" s="812"/>
      <c r="R129" s="812"/>
      <c r="S129" s="1110"/>
    </row>
    <row r="130" spans="1:19" s="18" customFormat="1" ht="30" x14ac:dyDescent="0.25">
      <c r="A130" s="807"/>
      <c r="B130" s="807"/>
      <c r="C130" s="807"/>
      <c r="D130" s="807"/>
      <c r="E130" s="807"/>
      <c r="F130" s="807"/>
      <c r="G130" s="812"/>
      <c r="H130" s="667" t="s">
        <v>2188</v>
      </c>
      <c r="I130" s="667">
        <v>1</v>
      </c>
      <c r="J130" s="812"/>
      <c r="K130" s="812"/>
      <c r="L130" s="812"/>
      <c r="M130" s="869"/>
      <c r="N130" s="869"/>
      <c r="O130" s="869"/>
      <c r="P130" s="869"/>
      <c r="Q130" s="812"/>
      <c r="R130" s="812"/>
      <c r="S130" s="1110"/>
    </row>
    <row r="131" spans="1:19" s="18" customFormat="1" ht="30" x14ac:dyDescent="0.25">
      <c r="A131" s="807"/>
      <c r="B131" s="807"/>
      <c r="C131" s="807"/>
      <c r="D131" s="807"/>
      <c r="E131" s="807"/>
      <c r="F131" s="807"/>
      <c r="G131" s="811"/>
      <c r="H131" s="667" t="s">
        <v>2255</v>
      </c>
      <c r="I131" s="667">
        <v>0</v>
      </c>
      <c r="J131" s="812"/>
      <c r="K131" s="812"/>
      <c r="L131" s="812"/>
      <c r="M131" s="869"/>
      <c r="N131" s="869"/>
      <c r="O131" s="869"/>
      <c r="P131" s="869"/>
      <c r="Q131" s="812"/>
      <c r="R131" s="812"/>
      <c r="S131" s="1110"/>
    </row>
    <row r="132" spans="1:19" s="18" customFormat="1" x14ac:dyDescent="0.25">
      <c r="A132" s="807"/>
      <c r="B132" s="807"/>
      <c r="C132" s="807"/>
      <c r="D132" s="807"/>
      <c r="E132" s="807"/>
      <c r="F132" s="807"/>
      <c r="G132" s="810" t="s">
        <v>211</v>
      </c>
      <c r="H132" s="667" t="s">
        <v>2322</v>
      </c>
      <c r="I132" s="667">
        <v>1</v>
      </c>
      <c r="J132" s="812"/>
      <c r="K132" s="812"/>
      <c r="L132" s="812"/>
      <c r="M132" s="869"/>
      <c r="N132" s="869"/>
      <c r="O132" s="869"/>
      <c r="P132" s="869"/>
      <c r="Q132" s="812"/>
      <c r="R132" s="812"/>
      <c r="S132" s="1110"/>
    </row>
    <row r="133" spans="1:19" s="18" customFormat="1" x14ac:dyDescent="0.25">
      <c r="A133" s="807"/>
      <c r="B133" s="807"/>
      <c r="C133" s="807"/>
      <c r="D133" s="807"/>
      <c r="E133" s="807"/>
      <c r="F133" s="807"/>
      <c r="G133" s="811"/>
      <c r="H133" s="667" t="s">
        <v>2323</v>
      </c>
      <c r="I133" s="667">
        <v>1</v>
      </c>
      <c r="J133" s="812"/>
      <c r="K133" s="812"/>
      <c r="L133" s="812"/>
      <c r="M133" s="869"/>
      <c r="N133" s="869"/>
      <c r="O133" s="869"/>
      <c r="P133" s="869"/>
      <c r="Q133" s="812"/>
      <c r="R133" s="812"/>
      <c r="S133" s="1110"/>
    </row>
    <row r="134" spans="1:19" s="18" customFormat="1" ht="45" x14ac:dyDescent="0.25">
      <c r="A134" s="807"/>
      <c r="B134" s="807"/>
      <c r="C134" s="807"/>
      <c r="D134" s="807"/>
      <c r="E134" s="807"/>
      <c r="F134" s="807"/>
      <c r="G134" s="667" t="s">
        <v>197</v>
      </c>
      <c r="H134" s="739" t="s">
        <v>2324</v>
      </c>
      <c r="I134" s="667">
        <v>2</v>
      </c>
      <c r="J134" s="811"/>
      <c r="K134" s="811"/>
      <c r="L134" s="811"/>
      <c r="M134" s="861"/>
      <c r="N134" s="861"/>
      <c r="O134" s="861"/>
      <c r="P134" s="861"/>
      <c r="Q134" s="811"/>
      <c r="R134" s="811"/>
      <c r="S134" s="1110"/>
    </row>
    <row r="135" spans="1:19" s="22" customFormat="1" ht="15" customHeight="1" x14ac:dyDescent="0.25">
      <c r="A135" s="829">
        <v>29</v>
      </c>
      <c r="B135" s="842">
        <v>1</v>
      </c>
      <c r="C135" s="832">
        <v>5</v>
      </c>
      <c r="D135" s="832">
        <v>4</v>
      </c>
      <c r="E135" s="832" t="s">
        <v>2325</v>
      </c>
      <c r="F135" s="1103" t="s">
        <v>2326</v>
      </c>
      <c r="G135" s="832" t="s">
        <v>2208</v>
      </c>
      <c r="H135" s="280" t="s">
        <v>1187</v>
      </c>
      <c r="I135" s="75">
        <v>3</v>
      </c>
      <c r="J135" s="829" t="s">
        <v>2327</v>
      </c>
      <c r="K135" s="832"/>
      <c r="L135" s="832" t="s">
        <v>81</v>
      </c>
      <c r="M135" s="1046"/>
      <c r="N135" s="1038">
        <v>28264</v>
      </c>
      <c r="O135" s="1038"/>
      <c r="P135" s="1038">
        <v>28264</v>
      </c>
      <c r="Q135" s="829" t="s">
        <v>2210</v>
      </c>
      <c r="R135" s="829" t="s">
        <v>2211</v>
      </c>
      <c r="S135" s="1110"/>
    </row>
    <row r="136" spans="1:19" s="22" customFormat="1" x14ac:dyDescent="0.25">
      <c r="A136" s="830"/>
      <c r="B136" s="843"/>
      <c r="C136" s="832"/>
      <c r="D136" s="832"/>
      <c r="E136" s="832"/>
      <c r="F136" s="1140"/>
      <c r="G136" s="832"/>
      <c r="H136" s="280" t="s">
        <v>918</v>
      </c>
      <c r="I136" s="75">
        <v>55</v>
      </c>
      <c r="J136" s="830"/>
      <c r="K136" s="832"/>
      <c r="L136" s="832"/>
      <c r="M136" s="1046"/>
      <c r="N136" s="1047"/>
      <c r="O136" s="1047"/>
      <c r="P136" s="1047"/>
      <c r="Q136" s="830"/>
      <c r="R136" s="830"/>
      <c r="S136" s="1110"/>
    </row>
    <row r="137" spans="1:19" s="22" customFormat="1" ht="45" x14ac:dyDescent="0.25">
      <c r="A137" s="830"/>
      <c r="B137" s="843"/>
      <c r="C137" s="832"/>
      <c r="D137" s="832"/>
      <c r="E137" s="832"/>
      <c r="F137" s="1140"/>
      <c r="G137" s="832" t="s">
        <v>2328</v>
      </c>
      <c r="H137" s="280" t="s">
        <v>1071</v>
      </c>
      <c r="I137" s="75">
        <v>4</v>
      </c>
      <c r="J137" s="830"/>
      <c r="K137" s="832"/>
      <c r="L137" s="832"/>
      <c r="M137" s="1046"/>
      <c r="N137" s="1047"/>
      <c r="O137" s="1047"/>
      <c r="P137" s="1047"/>
      <c r="Q137" s="830"/>
      <c r="R137" s="830"/>
      <c r="S137" s="1110"/>
    </row>
    <row r="138" spans="1:19" s="22" customFormat="1" ht="90" x14ac:dyDescent="0.25">
      <c r="A138" s="830"/>
      <c r="B138" s="843"/>
      <c r="C138" s="832"/>
      <c r="D138" s="832"/>
      <c r="E138" s="832"/>
      <c r="F138" s="1140"/>
      <c r="G138" s="832"/>
      <c r="H138" s="280" t="s">
        <v>2329</v>
      </c>
      <c r="I138" s="75">
        <v>4</v>
      </c>
      <c r="J138" s="830"/>
      <c r="K138" s="832"/>
      <c r="L138" s="832"/>
      <c r="M138" s="1046"/>
      <c r="N138" s="1047"/>
      <c r="O138" s="1047"/>
      <c r="P138" s="1047"/>
      <c r="Q138" s="830"/>
      <c r="R138" s="830"/>
      <c r="S138" s="1110"/>
    </row>
    <row r="139" spans="1:19" s="22" customFormat="1" ht="30" x14ac:dyDescent="0.25">
      <c r="A139" s="831"/>
      <c r="B139" s="844"/>
      <c r="C139" s="832"/>
      <c r="D139" s="832"/>
      <c r="E139" s="832"/>
      <c r="F139" s="1146"/>
      <c r="G139" s="832"/>
      <c r="H139" s="75" t="s">
        <v>1073</v>
      </c>
      <c r="I139" s="11" t="s">
        <v>2330</v>
      </c>
      <c r="J139" s="831"/>
      <c r="K139" s="832"/>
      <c r="L139" s="832"/>
      <c r="M139" s="1046"/>
      <c r="N139" s="1039"/>
      <c r="O139" s="1039"/>
      <c r="P139" s="1039"/>
      <c r="Q139" s="831"/>
      <c r="R139" s="831"/>
      <c r="S139" s="1110"/>
    </row>
    <row r="140" spans="1:19" s="13" customFormat="1" ht="31.5" customHeight="1" x14ac:dyDescent="0.25">
      <c r="A140" s="832">
        <v>30</v>
      </c>
      <c r="B140" s="832">
        <v>6</v>
      </c>
      <c r="C140" s="832">
        <v>1</v>
      </c>
      <c r="D140" s="832">
        <v>6</v>
      </c>
      <c r="E140" s="1155" t="s">
        <v>2331</v>
      </c>
      <c r="F140" s="832" t="s">
        <v>2332</v>
      </c>
      <c r="G140" s="832" t="s">
        <v>2333</v>
      </c>
      <c r="H140" s="165" t="s">
        <v>984</v>
      </c>
      <c r="I140" s="11" t="s">
        <v>999</v>
      </c>
      <c r="J140" s="807" t="s">
        <v>2334</v>
      </c>
      <c r="K140" s="853"/>
      <c r="L140" s="852" t="s">
        <v>124</v>
      </c>
      <c r="M140" s="1046"/>
      <c r="N140" s="1046">
        <f>P140+3330.22</f>
        <v>21354.920000000002</v>
      </c>
      <c r="O140" s="1046"/>
      <c r="P140" s="1060">
        <v>18024.7</v>
      </c>
      <c r="Q140" s="807" t="s">
        <v>2270</v>
      </c>
      <c r="R140" s="829" t="s">
        <v>2335</v>
      </c>
      <c r="S140" s="1192"/>
    </row>
    <row r="141" spans="1:19" s="13" customFormat="1" ht="33.75" customHeight="1" x14ac:dyDescent="0.25">
      <c r="A141" s="832"/>
      <c r="B141" s="832"/>
      <c r="C141" s="832"/>
      <c r="D141" s="832"/>
      <c r="E141" s="1155"/>
      <c r="F141" s="832"/>
      <c r="G141" s="832"/>
      <c r="H141" s="165" t="s">
        <v>1658</v>
      </c>
      <c r="I141" s="11" t="s">
        <v>1358</v>
      </c>
      <c r="J141" s="807"/>
      <c r="K141" s="853"/>
      <c r="L141" s="852"/>
      <c r="M141" s="1046"/>
      <c r="N141" s="1046"/>
      <c r="O141" s="1046"/>
      <c r="P141" s="1060"/>
      <c r="Q141" s="807"/>
      <c r="R141" s="830"/>
      <c r="S141" s="1192"/>
    </row>
    <row r="142" spans="1:19" s="13" customFormat="1" ht="31.5" customHeight="1" x14ac:dyDescent="0.25">
      <c r="A142" s="832"/>
      <c r="B142" s="832"/>
      <c r="C142" s="832"/>
      <c r="D142" s="832"/>
      <c r="E142" s="1155"/>
      <c r="F142" s="832"/>
      <c r="G142" s="832"/>
      <c r="H142" s="165" t="s">
        <v>1016</v>
      </c>
      <c r="I142" s="11" t="s">
        <v>1076</v>
      </c>
      <c r="J142" s="807"/>
      <c r="K142" s="853"/>
      <c r="L142" s="852"/>
      <c r="M142" s="1046"/>
      <c r="N142" s="1046"/>
      <c r="O142" s="1046"/>
      <c r="P142" s="1060"/>
      <c r="Q142" s="807"/>
      <c r="R142" s="830"/>
      <c r="S142" s="1192"/>
    </row>
    <row r="143" spans="1:19" s="13" customFormat="1" ht="37.5" customHeight="1" x14ac:dyDescent="0.25">
      <c r="A143" s="832"/>
      <c r="B143" s="832"/>
      <c r="C143" s="832"/>
      <c r="D143" s="832"/>
      <c r="E143" s="1155"/>
      <c r="F143" s="832"/>
      <c r="G143" s="832"/>
      <c r="H143" s="165" t="s">
        <v>1282</v>
      </c>
      <c r="I143" s="11" t="s">
        <v>1358</v>
      </c>
      <c r="J143" s="807"/>
      <c r="K143" s="853"/>
      <c r="L143" s="852"/>
      <c r="M143" s="1046"/>
      <c r="N143" s="1046"/>
      <c r="O143" s="1046"/>
      <c r="P143" s="1060"/>
      <c r="Q143" s="807"/>
      <c r="R143" s="831"/>
      <c r="S143" s="1192"/>
    </row>
    <row r="144" spans="1:19" s="13" customFormat="1" ht="50.25" customHeight="1" x14ac:dyDescent="0.25">
      <c r="A144" s="832">
        <v>31</v>
      </c>
      <c r="B144" s="832">
        <v>1</v>
      </c>
      <c r="C144" s="832">
        <v>1</v>
      </c>
      <c r="D144" s="832">
        <v>6</v>
      </c>
      <c r="E144" s="1180" t="s">
        <v>2336</v>
      </c>
      <c r="F144" s="807" t="s">
        <v>2337</v>
      </c>
      <c r="G144" s="832" t="s">
        <v>170</v>
      </c>
      <c r="H144" s="165" t="s">
        <v>118</v>
      </c>
      <c r="I144" s="11" t="s">
        <v>39</v>
      </c>
      <c r="J144" s="807" t="s">
        <v>2338</v>
      </c>
      <c r="K144" s="852"/>
      <c r="L144" s="852" t="s">
        <v>124</v>
      </c>
      <c r="M144" s="1046"/>
      <c r="N144" s="1046">
        <f>P144+790</f>
        <v>97040</v>
      </c>
      <c r="O144" s="1046"/>
      <c r="P144" s="1046">
        <v>96250</v>
      </c>
      <c r="Q144" s="807" t="s">
        <v>2339</v>
      </c>
      <c r="R144" s="832" t="s">
        <v>2245</v>
      </c>
      <c r="S144" s="1192"/>
    </row>
    <row r="145" spans="1:19" s="13" customFormat="1" ht="103.5" customHeight="1" x14ac:dyDescent="0.25">
      <c r="A145" s="832"/>
      <c r="B145" s="832"/>
      <c r="C145" s="832"/>
      <c r="D145" s="832"/>
      <c r="E145" s="1180"/>
      <c r="F145" s="807"/>
      <c r="G145" s="832"/>
      <c r="H145" s="165" t="s">
        <v>155</v>
      </c>
      <c r="I145" s="11" t="s">
        <v>2340</v>
      </c>
      <c r="J145" s="807"/>
      <c r="K145" s="852"/>
      <c r="L145" s="852"/>
      <c r="M145" s="1046"/>
      <c r="N145" s="1046"/>
      <c r="O145" s="1046"/>
      <c r="P145" s="1046"/>
      <c r="Q145" s="807"/>
      <c r="R145" s="832"/>
      <c r="S145" s="1192"/>
    </row>
    <row r="146" spans="1:19" s="18" customFormat="1" ht="36" customHeight="1" x14ac:dyDescent="0.25">
      <c r="A146" s="807">
        <v>32</v>
      </c>
      <c r="B146" s="807">
        <v>2</v>
      </c>
      <c r="C146" s="807">
        <v>1</v>
      </c>
      <c r="D146" s="807">
        <v>6</v>
      </c>
      <c r="E146" s="1180" t="s">
        <v>2237</v>
      </c>
      <c r="F146" s="807" t="s">
        <v>2341</v>
      </c>
      <c r="G146" s="807" t="s">
        <v>2342</v>
      </c>
      <c r="H146" s="689" t="s">
        <v>1193</v>
      </c>
      <c r="I146" s="667">
        <v>2</v>
      </c>
      <c r="J146" s="807" t="s">
        <v>2343</v>
      </c>
      <c r="K146" s="807"/>
      <c r="L146" s="807" t="s">
        <v>124</v>
      </c>
      <c r="M146" s="1060"/>
      <c r="N146" s="1060">
        <f>35113.13+7780.95+61957.14+9756.68</f>
        <v>114607.9</v>
      </c>
      <c r="O146" s="1060"/>
      <c r="P146" s="1060">
        <v>97070.27</v>
      </c>
      <c r="Q146" s="807" t="s">
        <v>2219</v>
      </c>
      <c r="R146" s="807" t="s">
        <v>2344</v>
      </c>
      <c r="S146" s="1193"/>
    </row>
    <row r="147" spans="1:19" s="18" customFormat="1" ht="39.75" customHeight="1" x14ac:dyDescent="0.25">
      <c r="A147" s="807"/>
      <c r="B147" s="807"/>
      <c r="C147" s="807"/>
      <c r="D147" s="807"/>
      <c r="E147" s="1180"/>
      <c r="F147" s="807"/>
      <c r="G147" s="807"/>
      <c r="H147" s="689" t="s">
        <v>1825</v>
      </c>
      <c r="I147" s="667">
        <v>55000</v>
      </c>
      <c r="J147" s="807"/>
      <c r="K147" s="807"/>
      <c r="L147" s="807"/>
      <c r="M147" s="1060"/>
      <c r="N147" s="1060"/>
      <c r="O147" s="1060"/>
      <c r="P147" s="1060"/>
      <c r="Q147" s="807"/>
      <c r="R147" s="807"/>
      <c r="S147" s="1193"/>
    </row>
    <row r="148" spans="1:19" s="18" customFormat="1" ht="27.75" customHeight="1" x14ac:dyDescent="0.25">
      <c r="A148" s="807"/>
      <c r="B148" s="807"/>
      <c r="C148" s="807"/>
      <c r="D148" s="807"/>
      <c r="E148" s="1180"/>
      <c r="F148" s="807"/>
      <c r="G148" s="807"/>
      <c r="H148" s="689" t="s">
        <v>71</v>
      </c>
      <c r="I148" s="667">
        <v>4</v>
      </c>
      <c r="J148" s="807"/>
      <c r="K148" s="807"/>
      <c r="L148" s="807"/>
      <c r="M148" s="1060"/>
      <c r="N148" s="1060"/>
      <c r="O148" s="1060"/>
      <c r="P148" s="1060"/>
      <c r="Q148" s="807"/>
      <c r="R148" s="807"/>
      <c r="S148" s="1193"/>
    </row>
    <row r="149" spans="1:19" s="18" customFormat="1" ht="78" customHeight="1" x14ac:dyDescent="0.25">
      <c r="A149" s="807"/>
      <c r="B149" s="807"/>
      <c r="C149" s="807"/>
      <c r="D149" s="807"/>
      <c r="E149" s="1180"/>
      <c r="F149" s="807"/>
      <c r="G149" s="807"/>
      <c r="H149" s="689" t="s">
        <v>1304</v>
      </c>
      <c r="I149" s="667">
        <v>29</v>
      </c>
      <c r="J149" s="807"/>
      <c r="K149" s="807"/>
      <c r="L149" s="807"/>
      <c r="M149" s="1060"/>
      <c r="N149" s="1060"/>
      <c r="O149" s="1060"/>
      <c r="P149" s="1060"/>
      <c r="Q149" s="807"/>
      <c r="R149" s="807"/>
      <c r="S149" s="1193"/>
    </row>
    <row r="150" spans="1:19" s="18" customFormat="1" ht="27.75" customHeight="1" x14ac:dyDescent="0.25">
      <c r="A150" s="807">
        <v>33</v>
      </c>
      <c r="B150" s="807">
        <v>2</v>
      </c>
      <c r="C150" s="807">
        <v>1</v>
      </c>
      <c r="D150" s="807">
        <v>6</v>
      </c>
      <c r="E150" s="1180" t="s">
        <v>2345</v>
      </c>
      <c r="F150" s="807" t="s">
        <v>2346</v>
      </c>
      <c r="G150" s="807" t="s">
        <v>2347</v>
      </c>
      <c r="H150" s="689" t="s">
        <v>1193</v>
      </c>
      <c r="I150" s="667">
        <v>1</v>
      </c>
      <c r="J150" s="807" t="s">
        <v>2348</v>
      </c>
      <c r="K150" s="807"/>
      <c r="L150" s="807" t="s">
        <v>52</v>
      </c>
      <c r="M150" s="1060"/>
      <c r="N150" s="1060">
        <f>P150+6307.36</f>
        <v>61172.47</v>
      </c>
      <c r="O150" s="1060"/>
      <c r="P150" s="1060">
        <v>54865.11</v>
      </c>
      <c r="Q150" s="807" t="s">
        <v>2349</v>
      </c>
      <c r="R150" s="807" t="s">
        <v>2350</v>
      </c>
      <c r="S150" s="1193"/>
    </row>
    <row r="151" spans="1:19" s="18" customFormat="1" ht="31.5" customHeight="1" x14ac:dyDescent="0.25">
      <c r="A151" s="807"/>
      <c r="B151" s="807"/>
      <c r="C151" s="807"/>
      <c r="D151" s="807"/>
      <c r="E151" s="1180"/>
      <c r="F151" s="807"/>
      <c r="G151" s="807"/>
      <c r="H151" s="689" t="s">
        <v>1825</v>
      </c>
      <c r="I151" s="667">
        <v>10000</v>
      </c>
      <c r="J151" s="807"/>
      <c r="K151" s="807"/>
      <c r="L151" s="807"/>
      <c r="M151" s="1060"/>
      <c r="N151" s="1060"/>
      <c r="O151" s="1060"/>
      <c r="P151" s="1060"/>
      <c r="Q151" s="807"/>
      <c r="R151" s="807"/>
      <c r="S151" s="1193"/>
    </row>
    <row r="152" spans="1:19" s="18" customFormat="1" ht="32.25" customHeight="1" x14ac:dyDescent="0.25">
      <c r="A152" s="807"/>
      <c r="B152" s="807"/>
      <c r="C152" s="807"/>
      <c r="D152" s="807"/>
      <c r="E152" s="1180"/>
      <c r="F152" s="807"/>
      <c r="G152" s="807"/>
      <c r="H152" s="689" t="s">
        <v>1727</v>
      </c>
      <c r="I152" s="667">
        <v>3</v>
      </c>
      <c r="J152" s="807"/>
      <c r="K152" s="807"/>
      <c r="L152" s="807"/>
      <c r="M152" s="1060"/>
      <c r="N152" s="1060"/>
      <c r="O152" s="1060"/>
      <c r="P152" s="1060"/>
      <c r="Q152" s="807"/>
      <c r="R152" s="807"/>
      <c r="S152" s="1193"/>
    </row>
    <row r="153" spans="1:19" s="18" customFormat="1" ht="26.25" customHeight="1" x14ac:dyDescent="0.25">
      <c r="A153" s="807"/>
      <c r="B153" s="807"/>
      <c r="C153" s="807"/>
      <c r="D153" s="807"/>
      <c r="E153" s="1180"/>
      <c r="F153" s="807"/>
      <c r="G153" s="807"/>
      <c r="H153" s="689" t="s">
        <v>1719</v>
      </c>
      <c r="I153" s="667">
        <v>4</v>
      </c>
      <c r="J153" s="807"/>
      <c r="K153" s="807"/>
      <c r="L153" s="807"/>
      <c r="M153" s="1060"/>
      <c r="N153" s="1060"/>
      <c r="O153" s="1060"/>
      <c r="P153" s="1060"/>
      <c r="Q153" s="807"/>
      <c r="R153" s="807"/>
      <c r="S153" s="1193"/>
    </row>
    <row r="154" spans="1:19" s="18" customFormat="1" ht="30" customHeight="1" x14ac:dyDescent="0.25">
      <c r="A154" s="807"/>
      <c r="B154" s="807"/>
      <c r="C154" s="807"/>
      <c r="D154" s="807"/>
      <c r="E154" s="1180"/>
      <c r="F154" s="807"/>
      <c r="G154" s="807"/>
      <c r="H154" s="689" t="s">
        <v>2351</v>
      </c>
      <c r="I154" s="667">
        <v>94</v>
      </c>
      <c r="J154" s="807"/>
      <c r="K154" s="807"/>
      <c r="L154" s="807"/>
      <c r="M154" s="1060"/>
      <c r="N154" s="1060"/>
      <c r="O154" s="1060"/>
      <c r="P154" s="1060"/>
      <c r="Q154" s="807"/>
      <c r="R154" s="807"/>
      <c r="S154" s="1193"/>
    </row>
    <row r="155" spans="1:19" s="13" customFormat="1" ht="29.25" customHeight="1" x14ac:dyDescent="0.25">
      <c r="A155" s="829">
        <v>34</v>
      </c>
      <c r="B155" s="829">
        <v>1</v>
      </c>
      <c r="C155" s="829">
        <v>1</v>
      </c>
      <c r="D155" s="829">
        <v>6</v>
      </c>
      <c r="E155" s="1174" t="s">
        <v>2352</v>
      </c>
      <c r="F155" s="810" t="s">
        <v>2353</v>
      </c>
      <c r="G155" s="829" t="s">
        <v>2354</v>
      </c>
      <c r="H155" s="165" t="s">
        <v>1024</v>
      </c>
      <c r="I155" s="75">
        <v>1</v>
      </c>
      <c r="J155" s="810" t="s">
        <v>2355</v>
      </c>
      <c r="K155" s="829"/>
      <c r="L155" s="829" t="s">
        <v>73</v>
      </c>
      <c r="M155" s="1038"/>
      <c r="N155" s="1038">
        <f>P155+18976.87</f>
        <v>97400.62</v>
      </c>
      <c r="O155" s="1038"/>
      <c r="P155" s="1038">
        <v>78423.75</v>
      </c>
      <c r="Q155" s="810" t="s">
        <v>2356</v>
      </c>
      <c r="R155" s="829" t="s">
        <v>2211</v>
      </c>
      <c r="S155" s="1192"/>
    </row>
    <row r="156" spans="1:19" s="13" customFormat="1" ht="45.75" customHeight="1" x14ac:dyDescent="0.25">
      <c r="A156" s="830"/>
      <c r="B156" s="830"/>
      <c r="C156" s="830"/>
      <c r="D156" s="830"/>
      <c r="E156" s="1175"/>
      <c r="F156" s="812"/>
      <c r="G156" s="830"/>
      <c r="H156" s="165" t="s">
        <v>2277</v>
      </c>
      <c r="I156" s="75">
        <v>1500</v>
      </c>
      <c r="J156" s="812"/>
      <c r="K156" s="830"/>
      <c r="L156" s="830"/>
      <c r="M156" s="1047"/>
      <c r="N156" s="1047"/>
      <c r="O156" s="1047"/>
      <c r="P156" s="1047"/>
      <c r="Q156" s="812"/>
      <c r="R156" s="830"/>
      <c r="S156" s="1192"/>
    </row>
    <row r="157" spans="1:19" s="13" customFormat="1" ht="36" customHeight="1" x14ac:dyDescent="0.25">
      <c r="A157" s="830"/>
      <c r="B157" s="830"/>
      <c r="C157" s="830"/>
      <c r="D157" s="830"/>
      <c r="E157" s="1175"/>
      <c r="F157" s="812"/>
      <c r="G157" s="830"/>
      <c r="H157" s="165" t="s">
        <v>1820</v>
      </c>
      <c r="I157" s="75">
        <v>10</v>
      </c>
      <c r="J157" s="812"/>
      <c r="K157" s="830"/>
      <c r="L157" s="830"/>
      <c r="M157" s="1047"/>
      <c r="N157" s="1047"/>
      <c r="O157" s="1047"/>
      <c r="P157" s="1047"/>
      <c r="Q157" s="812"/>
      <c r="R157" s="830"/>
      <c r="S157" s="1192"/>
    </row>
    <row r="158" spans="1:19" s="13" customFormat="1" ht="30" customHeight="1" x14ac:dyDescent="0.25">
      <c r="A158" s="831"/>
      <c r="B158" s="831"/>
      <c r="C158" s="831"/>
      <c r="D158" s="831"/>
      <c r="E158" s="1176"/>
      <c r="F158" s="811"/>
      <c r="G158" s="831"/>
      <c r="H158" s="165" t="s">
        <v>2351</v>
      </c>
      <c r="I158" s="75">
        <v>41</v>
      </c>
      <c r="J158" s="811"/>
      <c r="K158" s="831"/>
      <c r="L158" s="831"/>
      <c r="M158" s="1039"/>
      <c r="N158" s="1039"/>
      <c r="O158" s="1039"/>
      <c r="P158" s="1039"/>
      <c r="Q158" s="811"/>
      <c r="R158" s="831"/>
      <c r="S158" s="1192"/>
    </row>
    <row r="159" spans="1:19" s="13" customFormat="1" ht="84.75" customHeight="1" x14ac:dyDescent="0.25">
      <c r="A159" s="832">
        <v>35</v>
      </c>
      <c r="B159" s="832">
        <v>1</v>
      </c>
      <c r="C159" s="832">
        <v>1</v>
      </c>
      <c r="D159" s="832">
        <v>6</v>
      </c>
      <c r="E159" s="1155" t="s">
        <v>2357</v>
      </c>
      <c r="F159" s="807" t="s">
        <v>2358</v>
      </c>
      <c r="G159" s="832" t="s">
        <v>80</v>
      </c>
      <c r="H159" s="165" t="s">
        <v>988</v>
      </c>
      <c r="I159" s="75">
        <v>4</v>
      </c>
      <c r="J159" s="807" t="s">
        <v>2359</v>
      </c>
      <c r="K159" s="832"/>
      <c r="L159" s="832" t="s">
        <v>124</v>
      </c>
      <c r="M159" s="1046"/>
      <c r="N159" s="1046">
        <f>P159+5000</f>
        <v>44771.15</v>
      </c>
      <c r="O159" s="1046"/>
      <c r="P159" s="1046">
        <v>39771.15</v>
      </c>
      <c r="Q159" s="832" t="s">
        <v>2253</v>
      </c>
      <c r="R159" s="832" t="s">
        <v>2360</v>
      </c>
      <c r="S159" s="12"/>
    </row>
    <row r="160" spans="1:19" s="13" customFormat="1" ht="70.5" customHeight="1" x14ac:dyDescent="0.25">
      <c r="A160" s="832"/>
      <c r="B160" s="832"/>
      <c r="C160" s="832"/>
      <c r="D160" s="832"/>
      <c r="E160" s="1155"/>
      <c r="F160" s="807"/>
      <c r="G160" s="832"/>
      <c r="H160" s="165" t="s">
        <v>918</v>
      </c>
      <c r="I160" s="75">
        <v>180</v>
      </c>
      <c r="J160" s="807"/>
      <c r="K160" s="832"/>
      <c r="L160" s="832"/>
      <c r="M160" s="1046"/>
      <c r="N160" s="1046"/>
      <c r="O160" s="1046"/>
      <c r="P160" s="1046"/>
      <c r="Q160" s="832"/>
      <c r="R160" s="832"/>
      <c r="S160" s="12"/>
    </row>
    <row r="161" spans="1:19" s="22" customFormat="1" ht="30.75" customHeight="1" x14ac:dyDescent="0.25">
      <c r="A161" s="829">
        <v>36</v>
      </c>
      <c r="B161" s="842">
        <v>3</v>
      </c>
      <c r="C161" s="832">
        <v>1</v>
      </c>
      <c r="D161" s="832">
        <v>9</v>
      </c>
      <c r="E161" s="832" t="s">
        <v>2361</v>
      </c>
      <c r="F161" s="1103" t="s">
        <v>2362</v>
      </c>
      <c r="G161" s="829" t="s">
        <v>734</v>
      </c>
      <c r="H161" s="75" t="s">
        <v>2363</v>
      </c>
      <c r="I161" s="75">
        <v>1</v>
      </c>
      <c r="J161" s="829" t="s">
        <v>2364</v>
      </c>
      <c r="K161" s="832"/>
      <c r="L161" s="832" t="s">
        <v>81</v>
      </c>
      <c r="M161" s="1046"/>
      <c r="N161" s="1038">
        <v>49501</v>
      </c>
      <c r="O161" s="1038"/>
      <c r="P161" s="1038">
        <v>38423</v>
      </c>
      <c r="Q161" s="829" t="s">
        <v>2339</v>
      </c>
      <c r="R161" s="829" t="s">
        <v>2245</v>
      </c>
      <c r="S161" s="18"/>
    </row>
    <row r="162" spans="1:19" s="22" customFormat="1" ht="32.25" customHeight="1" x14ac:dyDescent="0.25">
      <c r="A162" s="830"/>
      <c r="B162" s="843"/>
      <c r="C162" s="832"/>
      <c r="D162" s="832"/>
      <c r="E162" s="832"/>
      <c r="F162" s="1140"/>
      <c r="G162" s="831"/>
      <c r="H162" s="75" t="s">
        <v>611</v>
      </c>
      <c r="I162" s="75">
        <v>1000</v>
      </c>
      <c r="J162" s="830"/>
      <c r="K162" s="832"/>
      <c r="L162" s="832"/>
      <c r="M162" s="1046"/>
      <c r="N162" s="1047"/>
      <c r="O162" s="1047"/>
      <c r="P162" s="1047"/>
      <c r="Q162" s="830"/>
      <c r="R162" s="830"/>
      <c r="S162" s="18"/>
    </row>
    <row r="163" spans="1:19" s="22" customFormat="1" ht="29.25" customHeight="1" x14ac:dyDescent="0.25">
      <c r="A163" s="830"/>
      <c r="B163" s="843"/>
      <c r="C163" s="832"/>
      <c r="D163" s="832"/>
      <c r="E163" s="832"/>
      <c r="F163" s="1140"/>
      <c r="G163" s="832" t="s">
        <v>2365</v>
      </c>
      <c r="H163" s="1189" t="s">
        <v>2366</v>
      </c>
      <c r="I163" s="829">
        <v>50</v>
      </c>
      <c r="J163" s="830"/>
      <c r="K163" s="832"/>
      <c r="L163" s="832"/>
      <c r="M163" s="1046"/>
      <c r="N163" s="1047"/>
      <c r="O163" s="1047"/>
      <c r="P163" s="1047"/>
      <c r="Q163" s="830"/>
      <c r="R163" s="830"/>
      <c r="S163" s="18"/>
    </row>
    <row r="164" spans="1:19" s="22" customFormat="1" x14ac:dyDescent="0.25">
      <c r="A164" s="830"/>
      <c r="B164" s="843"/>
      <c r="C164" s="832"/>
      <c r="D164" s="832"/>
      <c r="E164" s="832"/>
      <c r="F164" s="1140"/>
      <c r="G164" s="832"/>
      <c r="H164" s="1190"/>
      <c r="I164" s="830"/>
      <c r="J164" s="830"/>
      <c r="K164" s="832"/>
      <c r="L164" s="832"/>
      <c r="M164" s="1046"/>
      <c r="N164" s="1047"/>
      <c r="O164" s="1047"/>
      <c r="P164" s="1047"/>
      <c r="Q164" s="830"/>
      <c r="R164" s="830"/>
      <c r="S164" s="18"/>
    </row>
    <row r="165" spans="1:19" s="22" customFormat="1" ht="36.75" customHeight="1" x14ac:dyDescent="0.25">
      <c r="A165" s="831"/>
      <c r="B165" s="844"/>
      <c r="C165" s="832"/>
      <c r="D165" s="832"/>
      <c r="E165" s="832"/>
      <c r="F165" s="1146"/>
      <c r="G165" s="832"/>
      <c r="H165" s="1191"/>
      <c r="I165" s="831"/>
      <c r="J165" s="831"/>
      <c r="K165" s="832"/>
      <c r="L165" s="832"/>
      <c r="M165" s="1046"/>
      <c r="N165" s="1039"/>
      <c r="O165" s="1039"/>
      <c r="P165" s="1039"/>
      <c r="Q165" s="831"/>
      <c r="R165" s="831"/>
      <c r="S165" s="18"/>
    </row>
    <row r="167" spans="1:19" x14ac:dyDescent="0.25">
      <c r="M167" s="955" t="s">
        <v>242</v>
      </c>
      <c r="N167" s="956"/>
      <c r="O167" s="957" t="s">
        <v>243</v>
      </c>
      <c r="P167" s="957"/>
    </row>
    <row r="168" spans="1:19" x14ac:dyDescent="0.25">
      <c r="M168" s="54" t="s">
        <v>244</v>
      </c>
      <c r="N168" s="54" t="s">
        <v>245</v>
      </c>
      <c r="O168" s="54" t="s">
        <v>244</v>
      </c>
      <c r="P168" s="54" t="s">
        <v>245</v>
      </c>
    </row>
    <row r="169" spans="1:19" x14ac:dyDescent="0.25">
      <c r="M169" s="155">
        <v>5</v>
      </c>
      <c r="N169" s="268">
        <f>O7+O13+P104+P106+P110</f>
        <v>267289.05</v>
      </c>
      <c r="O169" s="155">
        <v>31</v>
      </c>
      <c r="P169" s="261">
        <f>O17+O24+O35+O29+O37+O40+O42+O44+O47+O53+O57+O63+O66+O75+O82+O84+O88+O90+O92+O99+P114+P117+P120+P135+P140+P144+P146+P150+P155+P159+P161</f>
        <v>1310845.45</v>
      </c>
    </row>
    <row r="170" spans="1:19" x14ac:dyDescent="0.25">
      <c r="F170" s="282"/>
    </row>
  </sheetData>
  <mergeCells count="635">
    <mergeCell ref="Q161:Q165"/>
    <mergeCell ref="R161:R165"/>
    <mergeCell ref="G163:G165"/>
    <mergeCell ref="H163:H165"/>
    <mergeCell ref="I163:I165"/>
    <mergeCell ref="M167:N167"/>
    <mergeCell ref="O167:P167"/>
    <mergeCell ref="K161:K165"/>
    <mergeCell ref="L161:L165"/>
    <mergeCell ref="M161:M165"/>
    <mergeCell ref="N161:N165"/>
    <mergeCell ref="O161:O165"/>
    <mergeCell ref="P161:P165"/>
    <mergeCell ref="A161:A165"/>
    <mergeCell ref="B161:B165"/>
    <mergeCell ref="C161:C165"/>
    <mergeCell ref="D161:D165"/>
    <mergeCell ref="E161:E165"/>
    <mergeCell ref="F161:F165"/>
    <mergeCell ref="G161:G162"/>
    <mergeCell ref="J161:J165"/>
    <mergeCell ref="K159:K160"/>
    <mergeCell ref="R155:R158"/>
    <mergeCell ref="S155:S158"/>
    <mergeCell ref="A159:A160"/>
    <mergeCell ref="B159:B160"/>
    <mergeCell ref="C159:C160"/>
    <mergeCell ref="D159:D160"/>
    <mergeCell ref="E159:E160"/>
    <mergeCell ref="F159:F160"/>
    <mergeCell ref="G159:G160"/>
    <mergeCell ref="J159:J160"/>
    <mergeCell ref="L155:L158"/>
    <mergeCell ref="M155:M158"/>
    <mergeCell ref="N155:N158"/>
    <mergeCell ref="O155:O158"/>
    <mergeCell ref="P155:P158"/>
    <mergeCell ref="Q155:Q158"/>
    <mergeCell ref="Q159:Q160"/>
    <mergeCell ref="R159:R160"/>
    <mergeCell ref="L159:L160"/>
    <mergeCell ref="M159:M160"/>
    <mergeCell ref="N159:N160"/>
    <mergeCell ref="O159:O160"/>
    <mergeCell ref="P159:P160"/>
    <mergeCell ref="A155:A158"/>
    <mergeCell ref="B155:B158"/>
    <mergeCell ref="C155:C158"/>
    <mergeCell ref="D155:D158"/>
    <mergeCell ref="E155:E158"/>
    <mergeCell ref="F155:F158"/>
    <mergeCell ref="G155:G158"/>
    <mergeCell ref="J155:J158"/>
    <mergeCell ref="K155:K158"/>
    <mergeCell ref="N150:N154"/>
    <mergeCell ref="O150:O154"/>
    <mergeCell ref="P150:P154"/>
    <mergeCell ref="Q150:Q154"/>
    <mergeCell ref="R150:R154"/>
    <mergeCell ref="S150:S154"/>
    <mergeCell ref="F150:F154"/>
    <mergeCell ref="G150:G154"/>
    <mergeCell ref="J150:J154"/>
    <mergeCell ref="K150:K154"/>
    <mergeCell ref="L150:L154"/>
    <mergeCell ref="M150:M154"/>
    <mergeCell ref="A146:A149"/>
    <mergeCell ref="B146:B149"/>
    <mergeCell ref="C146:C149"/>
    <mergeCell ref="D146:D149"/>
    <mergeCell ref="E146:E149"/>
    <mergeCell ref="F146:F149"/>
    <mergeCell ref="A150:A154"/>
    <mergeCell ref="B150:B154"/>
    <mergeCell ref="C150:C154"/>
    <mergeCell ref="D150:D154"/>
    <mergeCell ref="E150:E154"/>
    <mergeCell ref="O146:O149"/>
    <mergeCell ref="P146:P149"/>
    <mergeCell ref="Q146:Q149"/>
    <mergeCell ref="R146:R149"/>
    <mergeCell ref="S146:S149"/>
    <mergeCell ref="G146:G149"/>
    <mergeCell ref="J146:J149"/>
    <mergeCell ref="K146:K149"/>
    <mergeCell ref="L146:L149"/>
    <mergeCell ref="M146:M149"/>
    <mergeCell ref="N146:N149"/>
    <mergeCell ref="O144:O145"/>
    <mergeCell ref="P144:P145"/>
    <mergeCell ref="Q144:Q145"/>
    <mergeCell ref="R144:R145"/>
    <mergeCell ref="S144:S145"/>
    <mergeCell ref="G144:G145"/>
    <mergeCell ref="J144:J145"/>
    <mergeCell ref="K144:K145"/>
    <mergeCell ref="L144:L145"/>
    <mergeCell ref="M144:M145"/>
    <mergeCell ref="N144:N145"/>
    <mergeCell ref="A144:A145"/>
    <mergeCell ref="B144:B145"/>
    <mergeCell ref="C144:C145"/>
    <mergeCell ref="D144:D145"/>
    <mergeCell ref="E144:E145"/>
    <mergeCell ref="F144:F145"/>
    <mergeCell ref="J140:J143"/>
    <mergeCell ref="K140:K143"/>
    <mergeCell ref="L140:L143"/>
    <mergeCell ref="R135:R139"/>
    <mergeCell ref="S135:S139"/>
    <mergeCell ref="G137:G139"/>
    <mergeCell ref="A140:A143"/>
    <mergeCell ref="B140:B143"/>
    <mergeCell ref="C140:C143"/>
    <mergeCell ref="D140:D143"/>
    <mergeCell ref="E140:E143"/>
    <mergeCell ref="F140:F143"/>
    <mergeCell ref="G140:G143"/>
    <mergeCell ref="L135:L139"/>
    <mergeCell ref="M135:M139"/>
    <mergeCell ref="N135:N139"/>
    <mergeCell ref="O135:O139"/>
    <mergeCell ref="P135:P139"/>
    <mergeCell ref="Q135:Q139"/>
    <mergeCell ref="P140:P143"/>
    <mergeCell ref="Q140:Q143"/>
    <mergeCell ref="R140:R143"/>
    <mergeCell ref="S140:S143"/>
    <mergeCell ref="M140:M143"/>
    <mergeCell ref="N140:N143"/>
    <mergeCell ref="O140:O143"/>
    <mergeCell ref="A135:A139"/>
    <mergeCell ref="B135:B139"/>
    <mergeCell ref="C135:C139"/>
    <mergeCell ref="D135:D139"/>
    <mergeCell ref="E135:E139"/>
    <mergeCell ref="F135:F139"/>
    <mergeCell ref="G135:G136"/>
    <mergeCell ref="J135:J139"/>
    <mergeCell ref="K135:K139"/>
    <mergeCell ref="O120:O134"/>
    <mergeCell ref="P120:P134"/>
    <mergeCell ref="Q120:Q134"/>
    <mergeCell ref="R120:R134"/>
    <mergeCell ref="S120:S134"/>
    <mergeCell ref="G124:G127"/>
    <mergeCell ref="G128:G131"/>
    <mergeCell ref="G132:G133"/>
    <mergeCell ref="G120:G123"/>
    <mergeCell ref="J120:J134"/>
    <mergeCell ref="K120:K134"/>
    <mergeCell ref="L120:L134"/>
    <mergeCell ref="M120:M134"/>
    <mergeCell ref="N120:N134"/>
    <mergeCell ref="A117:A119"/>
    <mergeCell ref="B117:B119"/>
    <mergeCell ref="C117:C119"/>
    <mergeCell ref="D117:D119"/>
    <mergeCell ref="E117:E119"/>
    <mergeCell ref="F117:F119"/>
    <mergeCell ref="A120:A134"/>
    <mergeCell ref="B120:B134"/>
    <mergeCell ref="C120:C134"/>
    <mergeCell ref="D120:D134"/>
    <mergeCell ref="E120:E134"/>
    <mergeCell ref="F120:F134"/>
    <mergeCell ref="O117:O119"/>
    <mergeCell ref="P117:P119"/>
    <mergeCell ref="Q117:Q119"/>
    <mergeCell ref="R117:R119"/>
    <mergeCell ref="S117:S119"/>
    <mergeCell ref="G117:G119"/>
    <mergeCell ref="J117:J119"/>
    <mergeCell ref="K117:K119"/>
    <mergeCell ref="L117:L119"/>
    <mergeCell ref="M117:M119"/>
    <mergeCell ref="N117:N119"/>
    <mergeCell ref="S110:S113"/>
    <mergeCell ref="A114:A116"/>
    <mergeCell ref="B114:B116"/>
    <mergeCell ref="C114:C116"/>
    <mergeCell ref="D114:D116"/>
    <mergeCell ref="E114:E116"/>
    <mergeCell ref="G110:G113"/>
    <mergeCell ref="J110:J113"/>
    <mergeCell ref="K110:K113"/>
    <mergeCell ref="L110:L113"/>
    <mergeCell ref="M110:M113"/>
    <mergeCell ref="N110:N113"/>
    <mergeCell ref="N114:N116"/>
    <mergeCell ref="O114:O116"/>
    <mergeCell ref="P114:P116"/>
    <mergeCell ref="Q114:Q116"/>
    <mergeCell ref="R114:R116"/>
    <mergeCell ref="S114:S116"/>
    <mergeCell ref="F114:F116"/>
    <mergeCell ref="G114:G116"/>
    <mergeCell ref="J114:J116"/>
    <mergeCell ref="K114:K116"/>
    <mergeCell ref="L114:L116"/>
    <mergeCell ref="M114:M116"/>
    <mergeCell ref="M106:M109"/>
    <mergeCell ref="N106:N109"/>
    <mergeCell ref="O106:O109"/>
    <mergeCell ref="P106:P109"/>
    <mergeCell ref="Q106:Q109"/>
    <mergeCell ref="O110:O113"/>
    <mergeCell ref="P110:P113"/>
    <mergeCell ref="Q110:Q113"/>
    <mergeCell ref="R110:R113"/>
    <mergeCell ref="G108:G109"/>
    <mergeCell ref="J108:J109"/>
    <mergeCell ref="A110:A113"/>
    <mergeCell ref="B110:B113"/>
    <mergeCell ref="C110:C113"/>
    <mergeCell ref="D110:D113"/>
    <mergeCell ref="E110:E113"/>
    <mergeCell ref="F110:F113"/>
    <mergeCell ref="L106:L109"/>
    <mergeCell ref="T104:T105"/>
    <mergeCell ref="A106:A109"/>
    <mergeCell ref="B106:B109"/>
    <mergeCell ref="C106:C109"/>
    <mergeCell ref="D106:D109"/>
    <mergeCell ref="E106:E109"/>
    <mergeCell ref="F106:F109"/>
    <mergeCell ref="G106:G107"/>
    <mergeCell ref="J106:J107"/>
    <mergeCell ref="K106:K109"/>
    <mergeCell ref="N104:N105"/>
    <mergeCell ref="O104:O105"/>
    <mergeCell ref="P104:P105"/>
    <mergeCell ref="Q104:Q105"/>
    <mergeCell ref="R104:R105"/>
    <mergeCell ref="S104:S105"/>
    <mergeCell ref="F104:F105"/>
    <mergeCell ref="G104:G105"/>
    <mergeCell ref="J104:J105"/>
    <mergeCell ref="K104:K105"/>
    <mergeCell ref="L104:L105"/>
    <mergeCell ref="M104:M105"/>
    <mergeCell ref="R106:R109"/>
    <mergeCell ref="S106:S109"/>
    <mergeCell ref="A104:A105"/>
    <mergeCell ref="B104:B105"/>
    <mergeCell ref="C104:C105"/>
    <mergeCell ref="D104:D105"/>
    <mergeCell ref="E104:E105"/>
    <mergeCell ref="G99:G101"/>
    <mergeCell ref="J99:J103"/>
    <mergeCell ref="K99:K103"/>
    <mergeCell ref="L99:L103"/>
    <mergeCell ref="A99:A103"/>
    <mergeCell ref="B99:B103"/>
    <mergeCell ref="C99:C103"/>
    <mergeCell ref="D99:D103"/>
    <mergeCell ref="E99:E103"/>
    <mergeCell ref="F99:F103"/>
    <mergeCell ref="G92:G93"/>
    <mergeCell ref="J92:J98"/>
    <mergeCell ref="K92:K98"/>
    <mergeCell ref="L92:L98"/>
    <mergeCell ref="M92:M98"/>
    <mergeCell ref="O99:O103"/>
    <mergeCell ref="P99:P103"/>
    <mergeCell ref="Q99:Q103"/>
    <mergeCell ref="R99:R103"/>
    <mergeCell ref="G102:G103"/>
    <mergeCell ref="M99:M103"/>
    <mergeCell ref="N99:N103"/>
    <mergeCell ref="N90:N91"/>
    <mergeCell ref="O90:O91"/>
    <mergeCell ref="P90:P91"/>
    <mergeCell ref="Q90:Q91"/>
    <mergeCell ref="R90:R91"/>
    <mergeCell ref="A92:A98"/>
    <mergeCell ref="B92:B98"/>
    <mergeCell ref="C92:C98"/>
    <mergeCell ref="D92:D98"/>
    <mergeCell ref="E92:E98"/>
    <mergeCell ref="F90:F91"/>
    <mergeCell ref="G90:G91"/>
    <mergeCell ref="J90:J91"/>
    <mergeCell ref="K90:K91"/>
    <mergeCell ref="L90:L91"/>
    <mergeCell ref="M90:M91"/>
    <mergeCell ref="N92:N98"/>
    <mergeCell ref="O92:O98"/>
    <mergeCell ref="P92:P98"/>
    <mergeCell ref="Q92:Q98"/>
    <mergeCell ref="R92:R98"/>
    <mergeCell ref="G94:G95"/>
    <mergeCell ref="G96:G97"/>
    <mergeCell ref="F92:F98"/>
    <mergeCell ref="A90:A91"/>
    <mergeCell ref="B90:B91"/>
    <mergeCell ref="C90:C91"/>
    <mergeCell ref="D90:D91"/>
    <mergeCell ref="E90:E91"/>
    <mergeCell ref="F88:F89"/>
    <mergeCell ref="G88:G89"/>
    <mergeCell ref="J88:J89"/>
    <mergeCell ref="K88:K89"/>
    <mergeCell ref="F82:F83"/>
    <mergeCell ref="O84:O87"/>
    <mergeCell ref="P84:P87"/>
    <mergeCell ref="Q84:Q87"/>
    <mergeCell ref="R84:R87"/>
    <mergeCell ref="G86:G87"/>
    <mergeCell ref="A88:A89"/>
    <mergeCell ref="B88:B89"/>
    <mergeCell ref="C88:C89"/>
    <mergeCell ref="D88:D89"/>
    <mergeCell ref="E88:E89"/>
    <mergeCell ref="G84:G85"/>
    <mergeCell ref="J84:J87"/>
    <mergeCell ref="K84:K87"/>
    <mergeCell ref="L84:L87"/>
    <mergeCell ref="M84:M87"/>
    <mergeCell ref="N84:N87"/>
    <mergeCell ref="N88:N89"/>
    <mergeCell ref="O88:O89"/>
    <mergeCell ref="P88:P89"/>
    <mergeCell ref="Q88:Q89"/>
    <mergeCell ref="R88:R89"/>
    <mergeCell ref="L88:L89"/>
    <mergeCell ref="M88:M89"/>
    <mergeCell ref="K75:K81"/>
    <mergeCell ref="L75:L81"/>
    <mergeCell ref="M75:M81"/>
    <mergeCell ref="O82:O83"/>
    <mergeCell ref="P82:P83"/>
    <mergeCell ref="Q82:Q83"/>
    <mergeCell ref="R82:R83"/>
    <mergeCell ref="A84:A87"/>
    <mergeCell ref="B84:B87"/>
    <mergeCell ref="C84:C87"/>
    <mergeCell ref="D84:D87"/>
    <mergeCell ref="E84:E87"/>
    <mergeCell ref="F84:F87"/>
    <mergeCell ref="G82:G83"/>
    <mergeCell ref="J82:J83"/>
    <mergeCell ref="K82:K83"/>
    <mergeCell ref="L82:L83"/>
    <mergeCell ref="M82:M83"/>
    <mergeCell ref="N82:N83"/>
    <mergeCell ref="A82:A83"/>
    <mergeCell ref="B82:B83"/>
    <mergeCell ref="C82:C83"/>
    <mergeCell ref="D82:D83"/>
    <mergeCell ref="E82:E83"/>
    <mergeCell ref="Q66:Q74"/>
    <mergeCell ref="R66:R74"/>
    <mergeCell ref="G70:G73"/>
    <mergeCell ref="A75:A81"/>
    <mergeCell ref="B75:B81"/>
    <mergeCell ref="C75:C81"/>
    <mergeCell ref="D75:D81"/>
    <mergeCell ref="E75:E81"/>
    <mergeCell ref="G66:G69"/>
    <mergeCell ref="J66:J74"/>
    <mergeCell ref="K66:K74"/>
    <mergeCell ref="L66:L74"/>
    <mergeCell ref="M66:M74"/>
    <mergeCell ref="N66:N74"/>
    <mergeCell ref="N75:N81"/>
    <mergeCell ref="O75:O81"/>
    <mergeCell ref="P75:P81"/>
    <mergeCell ref="Q75:Q81"/>
    <mergeCell ref="R75:R81"/>
    <mergeCell ref="G78:G79"/>
    <mergeCell ref="G80:G81"/>
    <mergeCell ref="F75:F81"/>
    <mergeCell ref="G75:G77"/>
    <mergeCell ref="J75:J81"/>
    <mergeCell ref="O63:O65"/>
    <mergeCell ref="P63:P65"/>
    <mergeCell ref="Q63:Q65"/>
    <mergeCell ref="R63:R65"/>
    <mergeCell ref="A66:A74"/>
    <mergeCell ref="B66:B74"/>
    <mergeCell ref="C66:C74"/>
    <mergeCell ref="D66:D74"/>
    <mergeCell ref="E66:E74"/>
    <mergeCell ref="F66:F74"/>
    <mergeCell ref="G63:G65"/>
    <mergeCell ref="J63:J65"/>
    <mergeCell ref="K63:K65"/>
    <mergeCell ref="L63:L65"/>
    <mergeCell ref="M63:M65"/>
    <mergeCell ref="N63:N65"/>
    <mergeCell ref="A63:A65"/>
    <mergeCell ref="B63:B65"/>
    <mergeCell ref="C63:C65"/>
    <mergeCell ref="D63:D65"/>
    <mergeCell ref="E63:E65"/>
    <mergeCell ref="F63:F65"/>
    <mergeCell ref="O66:O74"/>
    <mergeCell ref="P66:P74"/>
    <mergeCell ref="R57:R62"/>
    <mergeCell ref="G59:G62"/>
    <mergeCell ref="J59:J62"/>
    <mergeCell ref="G57:G58"/>
    <mergeCell ref="J57:J58"/>
    <mergeCell ref="K57:K62"/>
    <mergeCell ref="L57:L62"/>
    <mergeCell ref="M57:M62"/>
    <mergeCell ref="N57:N62"/>
    <mergeCell ref="A57:A62"/>
    <mergeCell ref="B57:B62"/>
    <mergeCell ref="C57:C62"/>
    <mergeCell ref="D57:D62"/>
    <mergeCell ref="E57:E62"/>
    <mergeCell ref="F57:F62"/>
    <mergeCell ref="O53:O56"/>
    <mergeCell ref="P53:P56"/>
    <mergeCell ref="Q53:Q56"/>
    <mergeCell ref="A53:A56"/>
    <mergeCell ref="B53:B56"/>
    <mergeCell ref="C53:C56"/>
    <mergeCell ref="D53:D56"/>
    <mergeCell ref="E53:E56"/>
    <mergeCell ref="F53:F56"/>
    <mergeCell ref="O57:O62"/>
    <mergeCell ref="P57:P62"/>
    <mergeCell ref="Q57:Q62"/>
    <mergeCell ref="P47:P52"/>
    <mergeCell ref="Q47:Q52"/>
    <mergeCell ref="R47:R52"/>
    <mergeCell ref="G49:G50"/>
    <mergeCell ref="J49:J50"/>
    <mergeCell ref="G51:G52"/>
    <mergeCell ref="J51:J52"/>
    <mergeCell ref="R53:R56"/>
    <mergeCell ref="G55:G56"/>
    <mergeCell ref="J55:J56"/>
    <mergeCell ref="G53:G54"/>
    <mergeCell ref="J53:J54"/>
    <mergeCell ref="K53:K56"/>
    <mergeCell ref="L53:L56"/>
    <mergeCell ref="M53:M56"/>
    <mergeCell ref="N53:N56"/>
    <mergeCell ref="Q44:Q46"/>
    <mergeCell ref="R44:R46"/>
    <mergeCell ref="A47:A52"/>
    <mergeCell ref="B47:B52"/>
    <mergeCell ref="C47:C52"/>
    <mergeCell ref="D47:D52"/>
    <mergeCell ref="E47:E52"/>
    <mergeCell ref="F44:F46"/>
    <mergeCell ref="G44:G46"/>
    <mergeCell ref="J44:J46"/>
    <mergeCell ref="K44:K46"/>
    <mergeCell ref="L44:L46"/>
    <mergeCell ref="M44:M46"/>
    <mergeCell ref="F47:F52"/>
    <mergeCell ref="G47:G48"/>
    <mergeCell ref="J47:J48"/>
    <mergeCell ref="K47:K52"/>
    <mergeCell ref="L47:L52"/>
    <mergeCell ref="M47:M52"/>
    <mergeCell ref="N44:N46"/>
    <mergeCell ref="O44:O46"/>
    <mergeCell ref="P44:P46"/>
    <mergeCell ref="N47:N52"/>
    <mergeCell ref="O47:O52"/>
    <mergeCell ref="A44:A46"/>
    <mergeCell ref="B44:B46"/>
    <mergeCell ref="C44:C46"/>
    <mergeCell ref="D44:D46"/>
    <mergeCell ref="E44:E46"/>
    <mergeCell ref="F42:F43"/>
    <mergeCell ref="G42:G43"/>
    <mergeCell ref="J42:J43"/>
    <mergeCell ref="K42:K43"/>
    <mergeCell ref="O40:O41"/>
    <mergeCell ref="P40:P41"/>
    <mergeCell ref="Q40:Q41"/>
    <mergeCell ref="R40:R41"/>
    <mergeCell ref="A42:A43"/>
    <mergeCell ref="B42:B43"/>
    <mergeCell ref="C42:C43"/>
    <mergeCell ref="D42:D43"/>
    <mergeCell ref="E42:E43"/>
    <mergeCell ref="F40:F41"/>
    <mergeCell ref="G40:G41"/>
    <mergeCell ref="J40:J41"/>
    <mergeCell ref="K40:K41"/>
    <mergeCell ref="L40:L41"/>
    <mergeCell ref="M40:M41"/>
    <mergeCell ref="N42:N43"/>
    <mergeCell ref="O42:O43"/>
    <mergeCell ref="P42:P43"/>
    <mergeCell ref="Q42:Q43"/>
    <mergeCell ref="R42:R43"/>
    <mergeCell ref="L42:L43"/>
    <mergeCell ref="M42:M43"/>
    <mergeCell ref="A40:A41"/>
    <mergeCell ref="B40:B41"/>
    <mergeCell ref="C40:C41"/>
    <mergeCell ref="D40:D41"/>
    <mergeCell ref="E40:E41"/>
    <mergeCell ref="F37:F39"/>
    <mergeCell ref="G37:G39"/>
    <mergeCell ref="J37:J39"/>
    <mergeCell ref="K37:K39"/>
    <mergeCell ref="N35:N36"/>
    <mergeCell ref="C35:C36"/>
    <mergeCell ref="D35:D36"/>
    <mergeCell ref="E35:E36"/>
    <mergeCell ref="N40:N41"/>
    <mergeCell ref="R35:R36"/>
    <mergeCell ref="A37:A39"/>
    <mergeCell ref="B37:B39"/>
    <mergeCell ref="C37:C39"/>
    <mergeCell ref="D37:D39"/>
    <mergeCell ref="E37:E39"/>
    <mergeCell ref="F35:F36"/>
    <mergeCell ref="G35:G36"/>
    <mergeCell ref="J35:J36"/>
    <mergeCell ref="K35:K36"/>
    <mergeCell ref="L35:L36"/>
    <mergeCell ref="M35:M36"/>
    <mergeCell ref="N37:N39"/>
    <mergeCell ref="O37:O39"/>
    <mergeCell ref="P37:P39"/>
    <mergeCell ref="Q37:Q39"/>
    <mergeCell ref="R37:R39"/>
    <mergeCell ref="L37:L39"/>
    <mergeCell ref="M37:M39"/>
    <mergeCell ref="A35:A36"/>
    <mergeCell ref="B35:B36"/>
    <mergeCell ref="A29:A34"/>
    <mergeCell ref="B29:B34"/>
    <mergeCell ref="C29:C34"/>
    <mergeCell ref="D29:D34"/>
    <mergeCell ref="E29:E34"/>
    <mergeCell ref="F29:F34"/>
    <mergeCell ref="O35:O36"/>
    <mergeCell ref="P35:P36"/>
    <mergeCell ref="Q35:Q36"/>
    <mergeCell ref="G24:G26"/>
    <mergeCell ref="J24:J26"/>
    <mergeCell ref="K24:K28"/>
    <mergeCell ref="L24:L28"/>
    <mergeCell ref="M24:M28"/>
    <mergeCell ref="O29:O34"/>
    <mergeCell ref="P29:P34"/>
    <mergeCell ref="Q29:Q34"/>
    <mergeCell ref="R29:R34"/>
    <mergeCell ref="G32:G34"/>
    <mergeCell ref="M29:M34"/>
    <mergeCell ref="N29:N34"/>
    <mergeCell ref="G29:G31"/>
    <mergeCell ref="J29:J34"/>
    <mergeCell ref="K29:K34"/>
    <mergeCell ref="L29:L34"/>
    <mergeCell ref="O17:O23"/>
    <mergeCell ref="P17:P23"/>
    <mergeCell ref="Q17:Q23"/>
    <mergeCell ref="R17:R23"/>
    <mergeCell ref="G20:G22"/>
    <mergeCell ref="A24:A28"/>
    <mergeCell ref="B24:B28"/>
    <mergeCell ref="C24:C28"/>
    <mergeCell ref="D24:D28"/>
    <mergeCell ref="E24:E28"/>
    <mergeCell ref="G17:G19"/>
    <mergeCell ref="J17:J23"/>
    <mergeCell ref="K17:K23"/>
    <mergeCell ref="L17:L23"/>
    <mergeCell ref="M17:M23"/>
    <mergeCell ref="N17:N23"/>
    <mergeCell ref="N24:N28"/>
    <mergeCell ref="O24:O28"/>
    <mergeCell ref="P24:P28"/>
    <mergeCell ref="Q24:Q28"/>
    <mergeCell ref="R24:R28"/>
    <mergeCell ref="G27:G28"/>
    <mergeCell ref="J27:J28"/>
    <mergeCell ref="F24:F28"/>
    <mergeCell ref="A17:A23"/>
    <mergeCell ref="B17:B23"/>
    <mergeCell ref="C17:C23"/>
    <mergeCell ref="D17:D23"/>
    <mergeCell ref="E17:E23"/>
    <mergeCell ref="F17:F23"/>
    <mergeCell ref="G13:G16"/>
    <mergeCell ref="J13:J16"/>
    <mergeCell ref="K13:K16"/>
    <mergeCell ref="L7:L12"/>
    <mergeCell ref="M7:M12"/>
    <mergeCell ref="N7:N12"/>
    <mergeCell ref="O7:O12"/>
    <mergeCell ref="P7:P12"/>
    <mergeCell ref="O13:O16"/>
    <mergeCell ref="P13:P16"/>
    <mergeCell ref="Q13:Q16"/>
    <mergeCell ref="R13:R16"/>
    <mergeCell ref="L13:L16"/>
    <mergeCell ref="M13:M16"/>
    <mergeCell ref="N13:N16"/>
    <mergeCell ref="H8:H12"/>
    <mergeCell ref="I8:I12"/>
    <mergeCell ref="A13:A16"/>
    <mergeCell ref="B13:B16"/>
    <mergeCell ref="C13:C16"/>
    <mergeCell ref="D13:D16"/>
    <mergeCell ref="E13:E16"/>
    <mergeCell ref="F13:F16"/>
    <mergeCell ref="K7:K12"/>
    <mergeCell ref="Q4:Q5"/>
    <mergeCell ref="R4:R5"/>
    <mergeCell ref="A7:A12"/>
    <mergeCell ref="B7:B12"/>
    <mergeCell ref="C7:C12"/>
    <mergeCell ref="D7:D12"/>
    <mergeCell ref="E7:E12"/>
    <mergeCell ref="F7:F12"/>
    <mergeCell ref="G7:G12"/>
    <mergeCell ref="J7:J12"/>
    <mergeCell ref="G4:G5"/>
    <mergeCell ref="H4:I4"/>
    <mergeCell ref="J4:J5"/>
    <mergeCell ref="K4:L4"/>
    <mergeCell ref="M4:N4"/>
    <mergeCell ref="O4:P4"/>
    <mergeCell ref="A4:A5"/>
    <mergeCell ref="B4:B5"/>
    <mergeCell ref="C4:C5"/>
    <mergeCell ref="D4:D5"/>
    <mergeCell ref="E4:E5"/>
    <mergeCell ref="F4:F5"/>
    <mergeCell ref="Q7:Q12"/>
    <mergeCell ref="R7:R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ABA8-5016-47F8-8D84-761F88F6F763}">
  <dimension ref="A1:S49"/>
  <sheetViews>
    <sheetView topLeftCell="A40"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M1" s="2"/>
      <c r="N1" s="2"/>
      <c r="O1" s="2"/>
      <c r="P1" s="554"/>
    </row>
    <row r="2" spans="1:19" x14ac:dyDescent="0.25">
      <c r="A2" s="1" t="s">
        <v>6273</v>
      </c>
      <c r="M2" s="2"/>
      <c r="N2" s="2"/>
      <c r="O2" s="2"/>
      <c r="P2" s="554"/>
    </row>
    <row r="3" spans="1:19" x14ac:dyDescent="0.25">
      <c r="M3" s="2"/>
      <c r="N3" s="2"/>
      <c r="O3" s="2"/>
      <c r="P3" s="554"/>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847"/>
      <c r="M4" s="986" t="s">
        <v>10</v>
      </c>
      <c r="N4" s="986"/>
      <c r="O4" s="986" t="s">
        <v>11</v>
      </c>
      <c r="P4" s="986"/>
      <c r="Q4" s="972" t="s">
        <v>12</v>
      </c>
      <c r="R4" s="1160" t="s">
        <v>13</v>
      </c>
      <c r="S4" s="128"/>
    </row>
    <row r="5" spans="1:19" s="129" customFormat="1" ht="35.25" customHeight="1" x14ac:dyDescent="0.25">
      <c r="A5" s="973"/>
      <c r="B5" s="975"/>
      <c r="C5" s="975"/>
      <c r="D5" s="975"/>
      <c r="E5" s="973"/>
      <c r="F5" s="973"/>
      <c r="G5" s="973"/>
      <c r="H5" s="333" t="s">
        <v>14</v>
      </c>
      <c r="I5" s="333" t="s">
        <v>15</v>
      </c>
      <c r="J5" s="973"/>
      <c r="K5" s="334">
        <v>2018</v>
      </c>
      <c r="L5" s="334">
        <v>2019</v>
      </c>
      <c r="M5" s="132">
        <v>2018</v>
      </c>
      <c r="N5" s="132">
        <v>2019</v>
      </c>
      <c r="O5" s="132">
        <v>2018</v>
      </c>
      <c r="P5" s="132">
        <v>2019</v>
      </c>
      <c r="Q5" s="973"/>
      <c r="R5" s="1161"/>
      <c r="S5" s="128"/>
    </row>
    <row r="6" spans="1:19" s="129" customFormat="1" ht="15.75" customHeight="1" x14ac:dyDescent="0.25">
      <c r="A6" s="332" t="s">
        <v>16</v>
      </c>
      <c r="B6" s="333" t="s">
        <v>17</v>
      </c>
      <c r="C6" s="333" t="s">
        <v>18</v>
      </c>
      <c r="D6" s="333" t="s">
        <v>19</v>
      </c>
      <c r="E6" s="332" t="s">
        <v>20</v>
      </c>
      <c r="F6" s="332" t="s">
        <v>21</v>
      </c>
      <c r="G6" s="332" t="s">
        <v>22</v>
      </c>
      <c r="H6" s="333" t="s">
        <v>23</v>
      </c>
      <c r="I6" s="333" t="s">
        <v>24</v>
      </c>
      <c r="J6" s="332" t="s">
        <v>25</v>
      </c>
      <c r="K6" s="334" t="s">
        <v>26</v>
      </c>
      <c r="L6" s="334" t="s">
        <v>27</v>
      </c>
      <c r="M6" s="335" t="s">
        <v>28</v>
      </c>
      <c r="N6" s="335" t="s">
        <v>29</v>
      </c>
      <c r="O6" s="335" t="s">
        <v>30</v>
      </c>
      <c r="P6" s="335" t="s">
        <v>31</v>
      </c>
      <c r="Q6" s="332" t="s">
        <v>32</v>
      </c>
      <c r="R6" s="345" t="s">
        <v>33</v>
      </c>
      <c r="S6" s="128"/>
    </row>
    <row r="7" spans="1:19" s="129" customFormat="1" ht="90" x14ac:dyDescent="0.25">
      <c r="A7" s="337">
        <v>1</v>
      </c>
      <c r="B7" s="325" t="s">
        <v>253</v>
      </c>
      <c r="C7" s="351">
        <v>1</v>
      </c>
      <c r="D7" s="351">
        <v>9</v>
      </c>
      <c r="E7" s="351" t="s">
        <v>5362</v>
      </c>
      <c r="F7" s="351" t="s">
        <v>5363</v>
      </c>
      <c r="G7" s="351" t="s">
        <v>170</v>
      </c>
      <c r="H7" s="351" t="s">
        <v>5364</v>
      </c>
      <c r="I7" s="351">
        <v>1</v>
      </c>
      <c r="J7" s="330" t="s">
        <v>5365</v>
      </c>
      <c r="K7" s="351" t="s">
        <v>124</v>
      </c>
      <c r="L7" s="351"/>
      <c r="M7" s="364">
        <v>110000</v>
      </c>
      <c r="N7" s="364"/>
      <c r="O7" s="364">
        <v>110000</v>
      </c>
      <c r="P7" s="364"/>
      <c r="Q7" s="351" t="s">
        <v>5366</v>
      </c>
      <c r="R7" s="351" t="s">
        <v>5367</v>
      </c>
      <c r="S7" s="312"/>
    </row>
    <row r="8" spans="1:19" s="129" customFormat="1" ht="105" x14ac:dyDescent="0.25">
      <c r="A8" s="337">
        <v>2</v>
      </c>
      <c r="B8" s="325" t="s">
        <v>253</v>
      </c>
      <c r="C8" s="325" t="s">
        <v>2019</v>
      </c>
      <c r="D8" s="325">
        <v>13</v>
      </c>
      <c r="E8" s="330" t="s">
        <v>5368</v>
      </c>
      <c r="F8" s="330" t="s">
        <v>5369</v>
      </c>
      <c r="G8" s="330" t="s">
        <v>5370</v>
      </c>
      <c r="H8" s="330" t="s">
        <v>1267</v>
      </c>
      <c r="I8" s="330">
        <v>1</v>
      </c>
      <c r="J8" s="330" t="s">
        <v>5371</v>
      </c>
      <c r="K8" s="351" t="s">
        <v>52</v>
      </c>
      <c r="L8" s="330"/>
      <c r="M8" s="349">
        <v>75000</v>
      </c>
      <c r="N8" s="349"/>
      <c r="O8" s="349">
        <v>75000</v>
      </c>
      <c r="P8" s="349"/>
      <c r="Q8" s="351" t="s">
        <v>5366</v>
      </c>
      <c r="R8" s="351" t="s">
        <v>5367</v>
      </c>
      <c r="S8" s="312"/>
    </row>
    <row r="9" spans="1:19" s="129" customFormat="1" ht="105" x14ac:dyDescent="0.25">
      <c r="A9" s="337">
        <v>3</v>
      </c>
      <c r="B9" s="337" t="s">
        <v>89</v>
      </c>
      <c r="C9" s="337">
        <v>1</v>
      </c>
      <c r="D9" s="330">
        <v>6</v>
      </c>
      <c r="E9" s="330" t="s">
        <v>5372</v>
      </c>
      <c r="F9" s="330" t="s">
        <v>5373</v>
      </c>
      <c r="G9" s="330" t="s">
        <v>301</v>
      </c>
      <c r="H9" s="330" t="s">
        <v>5374</v>
      </c>
      <c r="I9" s="311" t="s">
        <v>5375</v>
      </c>
      <c r="J9" s="330" t="s">
        <v>5376</v>
      </c>
      <c r="K9" s="353" t="s">
        <v>5377</v>
      </c>
      <c r="L9" s="353"/>
      <c r="M9" s="350">
        <v>15660</v>
      </c>
      <c r="N9" s="350"/>
      <c r="O9" s="350">
        <v>15660</v>
      </c>
      <c r="P9" s="350"/>
      <c r="Q9" s="351" t="s">
        <v>5378</v>
      </c>
      <c r="R9" s="351" t="s">
        <v>5379</v>
      </c>
      <c r="S9" s="312"/>
    </row>
    <row r="10" spans="1:19" s="129" customFormat="1" ht="75" x14ac:dyDescent="0.25">
      <c r="A10" s="337">
        <v>4</v>
      </c>
      <c r="B10" s="337" t="s">
        <v>127</v>
      </c>
      <c r="C10" s="337">
        <v>2</v>
      </c>
      <c r="D10" s="330">
        <v>10</v>
      </c>
      <c r="E10" s="330" t="s">
        <v>5380</v>
      </c>
      <c r="F10" s="330" t="s">
        <v>5381</v>
      </c>
      <c r="G10" s="330" t="s">
        <v>1120</v>
      </c>
      <c r="H10" s="353" t="s">
        <v>5382</v>
      </c>
      <c r="I10" s="311" t="s">
        <v>5383</v>
      </c>
      <c r="J10" s="330" t="s">
        <v>5384</v>
      </c>
      <c r="K10" s="353" t="s">
        <v>275</v>
      </c>
      <c r="L10" s="353"/>
      <c r="M10" s="350">
        <v>22095.200000000001</v>
      </c>
      <c r="N10" s="350"/>
      <c r="O10" s="350">
        <v>19995.2</v>
      </c>
      <c r="P10" s="350"/>
      <c r="Q10" s="330" t="s">
        <v>5385</v>
      </c>
      <c r="R10" s="330" t="s">
        <v>5386</v>
      </c>
    </row>
    <row r="11" spans="1:19" ht="105" x14ac:dyDescent="0.25">
      <c r="A11" s="337">
        <v>5</v>
      </c>
      <c r="B11" s="337" t="s">
        <v>89</v>
      </c>
      <c r="C11" s="337">
        <v>1</v>
      </c>
      <c r="D11" s="330">
        <v>6</v>
      </c>
      <c r="E11" s="351" t="s">
        <v>5387</v>
      </c>
      <c r="F11" s="330" t="s">
        <v>5388</v>
      </c>
      <c r="G11" s="330" t="s">
        <v>465</v>
      </c>
      <c r="H11" s="330" t="s">
        <v>5389</v>
      </c>
      <c r="I11" s="311" t="s">
        <v>5390</v>
      </c>
      <c r="J11" s="330" t="s">
        <v>5391</v>
      </c>
      <c r="K11" s="353" t="s">
        <v>253</v>
      </c>
      <c r="L11" s="353"/>
      <c r="M11" s="350">
        <v>14597.81</v>
      </c>
      <c r="N11" s="350"/>
      <c r="O11" s="350">
        <v>14597.81</v>
      </c>
      <c r="P11" s="350"/>
      <c r="Q11" s="351" t="s">
        <v>5392</v>
      </c>
      <c r="R11" s="330" t="s">
        <v>5393</v>
      </c>
    </row>
    <row r="12" spans="1:19" s="129" customFormat="1" ht="300" customHeight="1" x14ac:dyDescent="0.25">
      <c r="A12" s="337">
        <v>6</v>
      </c>
      <c r="B12" s="337" t="s">
        <v>68</v>
      </c>
      <c r="C12" s="337">
        <v>1</v>
      </c>
      <c r="D12" s="330">
        <v>6</v>
      </c>
      <c r="E12" s="330" t="s">
        <v>5394</v>
      </c>
      <c r="F12" s="330" t="s">
        <v>5395</v>
      </c>
      <c r="G12" s="330" t="s">
        <v>465</v>
      </c>
      <c r="H12" s="353" t="s">
        <v>5396</v>
      </c>
      <c r="I12" s="311" t="s">
        <v>5397</v>
      </c>
      <c r="J12" s="330" t="s">
        <v>5398</v>
      </c>
      <c r="K12" s="353" t="s">
        <v>5377</v>
      </c>
      <c r="L12" s="353"/>
      <c r="M12" s="350">
        <v>50976.04</v>
      </c>
      <c r="N12" s="350"/>
      <c r="O12" s="350">
        <v>43976.04</v>
      </c>
      <c r="P12" s="350"/>
      <c r="Q12" s="330" t="s">
        <v>5399</v>
      </c>
      <c r="R12" s="330" t="s">
        <v>5400</v>
      </c>
    </row>
    <row r="13" spans="1:19" s="129" customFormat="1" ht="90" x14ac:dyDescent="0.25">
      <c r="A13" s="337">
        <v>7</v>
      </c>
      <c r="B13" s="337" t="s">
        <v>68</v>
      </c>
      <c r="C13" s="337">
        <v>5</v>
      </c>
      <c r="D13" s="330">
        <v>11</v>
      </c>
      <c r="E13" s="330" t="s">
        <v>5401</v>
      </c>
      <c r="F13" s="330" t="s">
        <v>5402</v>
      </c>
      <c r="G13" s="330" t="s">
        <v>261</v>
      </c>
      <c r="H13" s="330" t="s">
        <v>5403</v>
      </c>
      <c r="I13" s="330" t="s">
        <v>5404</v>
      </c>
      <c r="J13" s="330" t="s">
        <v>5405</v>
      </c>
      <c r="K13" s="353" t="s">
        <v>5377</v>
      </c>
      <c r="L13" s="353"/>
      <c r="M13" s="350">
        <v>23252.799999999999</v>
      </c>
      <c r="N13" s="350"/>
      <c r="O13" s="350">
        <v>16510</v>
      </c>
      <c r="P13" s="350"/>
      <c r="Q13" s="330" t="s">
        <v>5406</v>
      </c>
      <c r="R13" s="330" t="s">
        <v>5407</v>
      </c>
    </row>
    <row r="14" spans="1:19" s="129" customFormat="1" ht="105" x14ac:dyDescent="0.25">
      <c r="A14" s="337">
        <v>8</v>
      </c>
      <c r="B14" s="337" t="s">
        <v>68</v>
      </c>
      <c r="C14" s="337">
        <v>5</v>
      </c>
      <c r="D14" s="330">
        <v>11</v>
      </c>
      <c r="E14" s="330" t="s">
        <v>5408</v>
      </c>
      <c r="F14" s="330" t="s">
        <v>5409</v>
      </c>
      <c r="G14" s="330" t="s">
        <v>261</v>
      </c>
      <c r="H14" s="330" t="s">
        <v>5403</v>
      </c>
      <c r="I14" s="330" t="s">
        <v>5410</v>
      </c>
      <c r="J14" s="330" t="s">
        <v>5411</v>
      </c>
      <c r="K14" s="353" t="s">
        <v>258</v>
      </c>
      <c r="L14" s="353"/>
      <c r="M14" s="350">
        <v>30704</v>
      </c>
      <c r="N14" s="350"/>
      <c r="O14" s="350">
        <v>25704</v>
      </c>
      <c r="P14" s="350"/>
      <c r="Q14" s="330" t="s">
        <v>5412</v>
      </c>
      <c r="R14" s="330" t="s">
        <v>5413</v>
      </c>
    </row>
    <row r="15" spans="1:19" s="129" customFormat="1" ht="120" x14ac:dyDescent="0.25">
      <c r="A15" s="337">
        <v>9</v>
      </c>
      <c r="B15" s="337" t="s">
        <v>68</v>
      </c>
      <c r="C15" s="337" t="s">
        <v>2019</v>
      </c>
      <c r="D15" s="330">
        <v>13</v>
      </c>
      <c r="E15" s="330" t="s">
        <v>5414</v>
      </c>
      <c r="F15" s="330" t="s">
        <v>5415</v>
      </c>
      <c r="G15" s="330" t="s">
        <v>301</v>
      </c>
      <c r="H15" s="330" t="s">
        <v>5374</v>
      </c>
      <c r="I15" s="311" t="s">
        <v>5416</v>
      </c>
      <c r="J15" s="330" t="s">
        <v>5417</v>
      </c>
      <c r="K15" s="353" t="s">
        <v>275</v>
      </c>
      <c r="L15" s="353"/>
      <c r="M15" s="350">
        <v>33600</v>
      </c>
      <c r="N15" s="350"/>
      <c r="O15" s="350">
        <v>30000</v>
      </c>
      <c r="P15" s="350"/>
      <c r="Q15" s="330" t="s">
        <v>5418</v>
      </c>
      <c r="R15" s="330" t="s">
        <v>5419</v>
      </c>
    </row>
    <row r="16" spans="1:19" s="129" customFormat="1" ht="165" x14ac:dyDescent="0.25">
      <c r="A16" s="337">
        <v>10</v>
      </c>
      <c r="B16" s="337" t="s">
        <v>68</v>
      </c>
      <c r="C16" s="337">
        <v>1</v>
      </c>
      <c r="D16" s="330">
        <v>6</v>
      </c>
      <c r="E16" s="330" t="s">
        <v>5420</v>
      </c>
      <c r="F16" s="330" t="s">
        <v>5421</v>
      </c>
      <c r="G16" s="330" t="s">
        <v>5422</v>
      </c>
      <c r="H16" s="353" t="s">
        <v>5423</v>
      </c>
      <c r="I16" s="311" t="s">
        <v>5424</v>
      </c>
      <c r="J16" s="330" t="s">
        <v>5425</v>
      </c>
      <c r="K16" s="353" t="s">
        <v>275</v>
      </c>
      <c r="L16" s="353"/>
      <c r="M16" s="350">
        <v>40156.660000000003</v>
      </c>
      <c r="N16" s="350"/>
      <c r="O16" s="350">
        <v>30890.63</v>
      </c>
      <c r="P16" s="350"/>
      <c r="Q16" s="330" t="s">
        <v>5426</v>
      </c>
      <c r="R16" s="330" t="s">
        <v>5427</v>
      </c>
    </row>
    <row r="17" spans="1:19" s="129" customFormat="1" ht="180" x14ac:dyDescent="0.25">
      <c r="A17" s="337">
        <v>11</v>
      </c>
      <c r="B17" s="337" t="s">
        <v>68</v>
      </c>
      <c r="C17" s="337" t="s">
        <v>2019</v>
      </c>
      <c r="D17" s="330">
        <v>13</v>
      </c>
      <c r="E17" s="330" t="s">
        <v>5428</v>
      </c>
      <c r="F17" s="330" t="s">
        <v>5429</v>
      </c>
      <c r="G17" s="330" t="s">
        <v>5430</v>
      </c>
      <c r="H17" s="330" t="s">
        <v>5431</v>
      </c>
      <c r="I17" s="311" t="s">
        <v>5432</v>
      </c>
      <c r="J17" s="330" t="s">
        <v>5433</v>
      </c>
      <c r="K17" s="353" t="s">
        <v>328</v>
      </c>
      <c r="L17" s="353"/>
      <c r="M17" s="350">
        <v>43331.75</v>
      </c>
      <c r="N17" s="350"/>
      <c r="O17" s="350">
        <v>39391.75</v>
      </c>
      <c r="P17" s="350"/>
      <c r="Q17" s="330" t="s">
        <v>5434</v>
      </c>
      <c r="R17" s="330" t="s">
        <v>5435</v>
      </c>
    </row>
    <row r="18" spans="1:19" s="129" customFormat="1" ht="150" x14ac:dyDescent="0.25">
      <c r="A18" s="337">
        <v>12</v>
      </c>
      <c r="B18" s="337" t="s">
        <v>89</v>
      </c>
      <c r="C18" s="337">
        <v>5</v>
      </c>
      <c r="D18" s="330">
        <v>4</v>
      </c>
      <c r="E18" s="330" t="s">
        <v>5436</v>
      </c>
      <c r="F18" s="330" t="s">
        <v>5437</v>
      </c>
      <c r="G18" s="330" t="s">
        <v>250</v>
      </c>
      <c r="H18" s="353" t="s">
        <v>5438</v>
      </c>
      <c r="I18" s="311" t="s">
        <v>5439</v>
      </c>
      <c r="J18" s="330" t="s">
        <v>5440</v>
      </c>
      <c r="K18" s="353" t="s">
        <v>275</v>
      </c>
      <c r="L18" s="353"/>
      <c r="M18" s="350">
        <v>35300</v>
      </c>
      <c r="N18" s="350"/>
      <c r="O18" s="350">
        <v>26384.21</v>
      </c>
      <c r="P18" s="350"/>
      <c r="Q18" s="330" t="s">
        <v>5441</v>
      </c>
      <c r="R18" s="330" t="s">
        <v>5442</v>
      </c>
    </row>
    <row r="19" spans="1:19" s="129" customFormat="1" ht="345" x14ac:dyDescent="0.25">
      <c r="A19" s="337">
        <v>13</v>
      </c>
      <c r="B19" s="337" t="s">
        <v>68</v>
      </c>
      <c r="C19" s="337" t="s">
        <v>2019</v>
      </c>
      <c r="D19" s="330">
        <v>13</v>
      </c>
      <c r="E19" s="330" t="s">
        <v>5443</v>
      </c>
      <c r="F19" s="330" t="s">
        <v>5444</v>
      </c>
      <c r="G19" s="330" t="s">
        <v>5445</v>
      </c>
      <c r="H19" s="330" t="s">
        <v>5446</v>
      </c>
      <c r="I19" s="311" t="s">
        <v>5447</v>
      </c>
      <c r="J19" s="330" t="s">
        <v>5448</v>
      </c>
      <c r="K19" s="353" t="s">
        <v>541</v>
      </c>
      <c r="L19" s="353"/>
      <c r="M19" s="350">
        <v>17954</v>
      </c>
      <c r="N19" s="350"/>
      <c r="O19" s="350">
        <v>16164</v>
      </c>
      <c r="P19" s="350"/>
      <c r="Q19" s="330" t="s">
        <v>4524</v>
      </c>
      <c r="R19" s="330" t="s">
        <v>5449</v>
      </c>
    </row>
    <row r="20" spans="1:19" s="129" customFormat="1" ht="75" x14ac:dyDescent="0.25">
      <c r="A20" s="337">
        <v>14</v>
      </c>
      <c r="B20" s="337" t="s">
        <v>68</v>
      </c>
      <c r="C20" s="337">
        <v>5</v>
      </c>
      <c r="D20" s="330">
        <v>4</v>
      </c>
      <c r="E20" s="330" t="s">
        <v>5450</v>
      </c>
      <c r="F20" s="330" t="s">
        <v>5451</v>
      </c>
      <c r="G20" s="330" t="s">
        <v>250</v>
      </c>
      <c r="H20" s="353" t="s">
        <v>5452</v>
      </c>
      <c r="I20" s="311" t="s">
        <v>5453</v>
      </c>
      <c r="J20" s="330" t="s">
        <v>5454</v>
      </c>
      <c r="K20" s="353" t="s">
        <v>275</v>
      </c>
      <c r="L20" s="353"/>
      <c r="M20" s="350">
        <v>80000</v>
      </c>
      <c r="N20" s="350"/>
      <c r="O20" s="350">
        <v>80000</v>
      </c>
      <c r="P20" s="350"/>
      <c r="Q20" s="330" t="s">
        <v>5455</v>
      </c>
      <c r="R20" s="330" t="s">
        <v>5456</v>
      </c>
    </row>
    <row r="21" spans="1:19" ht="105" x14ac:dyDescent="0.25">
      <c r="A21" s="337">
        <v>15</v>
      </c>
      <c r="B21" s="337" t="s">
        <v>68</v>
      </c>
      <c r="C21" s="337">
        <v>3</v>
      </c>
      <c r="D21" s="330">
        <v>10</v>
      </c>
      <c r="E21" s="351" t="s">
        <v>5457</v>
      </c>
      <c r="F21" s="330" t="s">
        <v>5458</v>
      </c>
      <c r="G21" s="330" t="s">
        <v>1120</v>
      </c>
      <c r="H21" s="330" t="s">
        <v>5459</v>
      </c>
      <c r="I21" s="311" t="s">
        <v>5460</v>
      </c>
      <c r="J21" s="351" t="s">
        <v>5461</v>
      </c>
      <c r="K21" s="353" t="s">
        <v>101</v>
      </c>
      <c r="L21" s="353"/>
      <c r="M21" s="350">
        <v>20000</v>
      </c>
      <c r="N21" s="350"/>
      <c r="O21" s="350">
        <v>20000</v>
      </c>
      <c r="P21" s="350"/>
      <c r="Q21" s="330" t="s">
        <v>5455</v>
      </c>
      <c r="R21" s="330" t="s">
        <v>5456</v>
      </c>
    </row>
    <row r="22" spans="1:19" s="129" customFormat="1" ht="120" x14ac:dyDescent="0.25">
      <c r="A22" s="337">
        <v>16</v>
      </c>
      <c r="B22" s="337" t="s">
        <v>89</v>
      </c>
      <c r="C22" s="337">
        <v>3</v>
      </c>
      <c r="D22" s="330">
        <v>13</v>
      </c>
      <c r="E22" s="330" t="s">
        <v>5462</v>
      </c>
      <c r="F22" s="330" t="s">
        <v>5463</v>
      </c>
      <c r="G22" s="330" t="s">
        <v>465</v>
      </c>
      <c r="H22" s="353" t="s">
        <v>5396</v>
      </c>
      <c r="I22" s="311" t="s">
        <v>5464</v>
      </c>
      <c r="J22" s="330" t="s">
        <v>5465</v>
      </c>
      <c r="K22" s="353" t="s">
        <v>258</v>
      </c>
      <c r="L22" s="353"/>
      <c r="M22" s="350">
        <v>30532.959999999999</v>
      </c>
      <c r="N22" s="350"/>
      <c r="O22" s="350">
        <v>27610</v>
      </c>
      <c r="P22" s="350"/>
      <c r="Q22" s="330" t="s">
        <v>705</v>
      </c>
      <c r="R22" s="330" t="s">
        <v>5466</v>
      </c>
    </row>
    <row r="23" spans="1:19" s="129" customFormat="1" ht="75" x14ac:dyDescent="0.25">
      <c r="A23" s="337">
        <v>17</v>
      </c>
      <c r="B23" s="330" t="s">
        <v>253</v>
      </c>
      <c r="C23" s="330">
        <v>1</v>
      </c>
      <c r="D23" s="330">
        <v>9</v>
      </c>
      <c r="E23" s="330" t="s">
        <v>5362</v>
      </c>
      <c r="F23" s="330" t="s">
        <v>5467</v>
      </c>
      <c r="G23" s="330" t="s">
        <v>170</v>
      </c>
      <c r="H23" s="330" t="s">
        <v>5468</v>
      </c>
      <c r="I23" s="330" t="s">
        <v>698</v>
      </c>
      <c r="J23" s="330" t="s">
        <v>5469</v>
      </c>
      <c r="K23" s="330"/>
      <c r="L23" s="330" t="s">
        <v>124</v>
      </c>
      <c r="M23" s="349"/>
      <c r="N23" s="349">
        <v>115000</v>
      </c>
      <c r="O23" s="349"/>
      <c r="P23" s="349">
        <v>115000</v>
      </c>
      <c r="Q23" s="330" t="s">
        <v>5470</v>
      </c>
      <c r="R23" s="330" t="s">
        <v>5367</v>
      </c>
      <c r="S23" s="312"/>
    </row>
    <row r="24" spans="1:19" s="129" customFormat="1" ht="105" x14ac:dyDescent="0.25">
      <c r="A24" s="337">
        <v>18</v>
      </c>
      <c r="B24" s="330" t="s">
        <v>101</v>
      </c>
      <c r="C24" s="330" t="s">
        <v>2019</v>
      </c>
      <c r="D24" s="330">
        <v>13</v>
      </c>
      <c r="E24" s="330" t="s">
        <v>5368</v>
      </c>
      <c r="F24" s="330" t="s">
        <v>5369</v>
      </c>
      <c r="G24" s="330" t="s">
        <v>5370</v>
      </c>
      <c r="H24" s="330" t="s">
        <v>5471</v>
      </c>
      <c r="I24" s="330" t="s">
        <v>5472</v>
      </c>
      <c r="J24" s="330" t="s">
        <v>5371</v>
      </c>
      <c r="K24" s="330"/>
      <c r="L24" s="330" t="s">
        <v>52</v>
      </c>
      <c r="M24" s="349"/>
      <c r="N24" s="349">
        <v>83000</v>
      </c>
      <c r="O24" s="349"/>
      <c r="P24" s="349">
        <v>83000</v>
      </c>
      <c r="Q24" s="330" t="s">
        <v>5470</v>
      </c>
      <c r="R24" s="330" t="s">
        <v>5367</v>
      </c>
      <c r="S24" s="312"/>
    </row>
    <row r="25" spans="1:19" s="129" customFormat="1" ht="60" x14ac:dyDescent="0.25">
      <c r="A25" s="337">
        <v>19</v>
      </c>
      <c r="B25" s="330" t="s">
        <v>253</v>
      </c>
      <c r="C25" s="330" t="s">
        <v>2019</v>
      </c>
      <c r="D25" s="330">
        <v>13</v>
      </c>
      <c r="E25" s="330" t="s">
        <v>5473</v>
      </c>
      <c r="F25" s="330" t="s">
        <v>5474</v>
      </c>
      <c r="G25" s="330" t="s">
        <v>1031</v>
      </c>
      <c r="H25" s="330" t="s">
        <v>522</v>
      </c>
      <c r="I25" s="330">
        <v>1</v>
      </c>
      <c r="J25" s="330" t="s">
        <v>5475</v>
      </c>
      <c r="K25" s="330"/>
      <c r="L25" s="330" t="s">
        <v>81</v>
      </c>
      <c r="M25" s="349"/>
      <c r="N25" s="349">
        <v>62000</v>
      </c>
      <c r="O25" s="349"/>
      <c r="P25" s="349">
        <v>62000</v>
      </c>
      <c r="Q25" s="330" t="s">
        <v>5470</v>
      </c>
      <c r="R25" s="330" t="s">
        <v>5367</v>
      </c>
    </row>
    <row r="26" spans="1:19" s="129" customFormat="1" ht="135" x14ac:dyDescent="0.25">
      <c r="A26" s="330">
        <v>20</v>
      </c>
      <c r="B26" s="330">
        <v>1</v>
      </c>
      <c r="C26" s="330">
        <v>1</v>
      </c>
      <c r="D26" s="330">
        <v>6</v>
      </c>
      <c r="E26" s="330" t="s">
        <v>5476</v>
      </c>
      <c r="F26" s="330" t="s">
        <v>5477</v>
      </c>
      <c r="G26" s="330" t="s">
        <v>5478</v>
      </c>
      <c r="H26" s="330" t="s">
        <v>5479</v>
      </c>
      <c r="I26" s="311" t="s">
        <v>5480</v>
      </c>
      <c r="J26" s="330" t="s">
        <v>5481</v>
      </c>
      <c r="K26" s="352"/>
      <c r="L26" s="353" t="s">
        <v>124</v>
      </c>
      <c r="M26" s="349"/>
      <c r="N26" s="349">
        <v>16793.54</v>
      </c>
      <c r="O26" s="349"/>
      <c r="P26" s="349">
        <v>16593.54</v>
      </c>
      <c r="Q26" s="351" t="s">
        <v>5482</v>
      </c>
      <c r="R26" s="330" t="s">
        <v>5483</v>
      </c>
      <c r="S26" s="312"/>
    </row>
    <row r="27" spans="1:19" s="129" customFormat="1" ht="90" x14ac:dyDescent="0.25">
      <c r="A27" s="330">
        <v>21</v>
      </c>
      <c r="B27" s="330">
        <v>1</v>
      </c>
      <c r="C27" s="330">
        <v>1</v>
      </c>
      <c r="D27" s="330">
        <v>6</v>
      </c>
      <c r="E27" s="330" t="s">
        <v>5484</v>
      </c>
      <c r="F27" s="330" t="s">
        <v>5485</v>
      </c>
      <c r="G27" s="330" t="s">
        <v>1173</v>
      </c>
      <c r="H27" s="330" t="s">
        <v>5486</v>
      </c>
      <c r="I27" s="311" t="s">
        <v>1076</v>
      </c>
      <c r="J27" s="330" t="s">
        <v>5487</v>
      </c>
      <c r="K27" s="327"/>
      <c r="L27" s="353" t="s">
        <v>774</v>
      </c>
      <c r="M27" s="349"/>
      <c r="N27" s="349">
        <v>16151</v>
      </c>
      <c r="O27" s="349"/>
      <c r="P27" s="349">
        <v>16151</v>
      </c>
      <c r="Q27" s="330" t="s">
        <v>5488</v>
      </c>
      <c r="R27" s="330" t="s">
        <v>5489</v>
      </c>
      <c r="S27" s="312"/>
    </row>
    <row r="28" spans="1:19" s="129" customFormat="1" ht="68.25" customHeight="1" x14ac:dyDescent="0.25">
      <c r="A28" s="858">
        <v>22</v>
      </c>
      <c r="B28" s="858">
        <v>1</v>
      </c>
      <c r="C28" s="858">
        <v>1.3</v>
      </c>
      <c r="D28" s="858">
        <v>13</v>
      </c>
      <c r="E28" s="858" t="s">
        <v>5490</v>
      </c>
      <c r="F28" s="858" t="s">
        <v>5491</v>
      </c>
      <c r="G28" s="330" t="s">
        <v>5492</v>
      </c>
      <c r="H28" s="330" t="s">
        <v>5493</v>
      </c>
      <c r="I28" s="330">
        <v>1</v>
      </c>
      <c r="J28" s="858" t="s">
        <v>5494</v>
      </c>
      <c r="K28" s="858"/>
      <c r="L28" s="858" t="s">
        <v>73</v>
      </c>
      <c r="M28" s="858"/>
      <c r="N28" s="1194">
        <v>44306.5</v>
      </c>
      <c r="O28" s="858"/>
      <c r="P28" s="1082">
        <v>38806.5</v>
      </c>
      <c r="Q28" s="858" t="s">
        <v>5495</v>
      </c>
      <c r="R28" s="858" t="s">
        <v>5496</v>
      </c>
    </row>
    <row r="29" spans="1:19" s="129" customFormat="1" ht="200.25" customHeight="1" x14ac:dyDescent="0.25">
      <c r="A29" s="858"/>
      <c r="B29" s="858"/>
      <c r="C29" s="858"/>
      <c r="D29" s="858"/>
      <c r="E29" s="858"/>
      <c r="F29" s="858"/>
      <c r="G29" s="330" t="s">
        <v>5497</v>
      </c>
      <c r="H29" s="330" t="s">
        <v>5498</v>
      </c>
      <c r="I29" s="311" t="s">
        <v>5499</v>
      </c>
      <c r="J29" s="858"/>
      <c r="K29" s="858"/>
      <c r="L29" s="858"/>
      <c r="M29" s="858"/>
      <c r="N29" s="1194"/>
      <c r="O29" s="858"/>
      <c r="P29" s="1082"/>
      <c r="Q29" s="858"/>
      <c r="R29" s="858"/>
    </row>
    <row r="30" spans="1:19" ht="156" customHeight="1" x14ac:dyDescent="0.25">
      <c r="A30" s="330">
        <v>23</v>
      </c>
      <c r="B30" s="330">
        <v>3</v>
      </c>
      <c r="C30" s="330">
        <v>1</v>
      </c>
      <c r="D30" s="330">
        <v>13</v>
      </c>
      <c r="E30" s="330" t="s">
        <v>5500</v>
      </c>
      <c r="F30" s="330" t="s">
        <v>5501</v>
      </c>
      <c r="G30" s="330" t="s">
        <v>2463</v>
      </c>
      <c r="H30" s="330" t="s">
        <v>5502</v>
      </c>
      <c r="I30" s="311" t="s">
        <v>5503</v>
      </c>
      <c r="J30" s="330" t="s">
        <v>5504</v>
      </c>
      <c r="K30" s="327"/>
      <c r="L30" s="353" t="s">
        <v>73</v>
      </c>
      <c r="M30" s="349"/>
      <c r="N30" s="349">
        <v>68975.360000000001</v>
      </c>
      <c r="O30" s="349"/>
      <c r="P30" s="349">
        <v>68975.360000000001</v>
      </c>
      <c r="Q30" s="330" t="s">
        <v>5505</v>
      </c>
      <c r="R30" s="330" t="s">
        <v>5506</v>
      </c>
    </row>
    <row r="31" spans="1:19" ht="134.25" customHeight="1" x14ac:dyDescent="0.25">
      <c r="A31" s="330">
        <v>24</v>
      </c>
      <c r="B31" s="330">
        <v>6</v>
      </c>
      <c r="C31" s="330">
        <v>1</v>
      </c>
      <c r="D31" s="330">
        <v>6</v>
      </c>
      <c r="E31" s="330" t="s">
        <v>5507</v>
      </c>
      <c r="F31" s="330" t="s">
        <v>3145</v>
      </c>
      <c r="G31" s="330" t="s">
        <v>5478</v>
      </c>
      <c r="H31" s="330" t="s">
        <v>5508</v>
      </c>
      <c r="I31" s="311" t="s">
        <v>5509</v>
      </c>
      <c r="J31" s="330" t="s">
        <v>5510</v>
      </c>
      <c r="K31" s="352"/>
      <c r="L31" s="353" t="s">
        <v>124</v>
      </c>
      <c r="M31" s="349"/>
      <c r="N31" s="366">
        <v>61830.73</v>
      </c>
      <c r="O31" s="349"/>
      <c r="P31" s="349">
        <v>53710.75</v>
      </c>
      <c r="Q31" s="351" t="s">
        <v>1135</v>
      </c>
      <c r="R31" s="330" t="s">
        <v>5511</v>
      </c>
    </row>
    <row r="32" spans="1:19" s="129" customFormat="1" ht="165" x14ac:dyDescent="0.25">
      <c r="A32" s="330">
        <v>25</v>
      </c>
      <c r="B32" s="330">
        <v>6</v>
      </c>
      <c r="C32" s="330">
        <v>1.3</v>
      </c>
      <c r="D32" s="330">
        <v>13</v>
      </c>
      <c r="E32" s="330" t="s">
        <v>5512</v>
      </c>
      <c r="F32" s="330" t="s">
        <v>5513</v>
      </c>
      <c r="G32" s="330" t="s">
        <v>5514</v>
      </c>
      <c r="H32" s="330" t="s">
        <v>5515</v>
      </c>
      <c r="I32" s="311" t="s">
        <v>2996</v>
      </c>
      <c r="J32" s="330" t="s">
        <v>5516</v>
      </c>
      <c r="K32" s="353"/>
      <c r="L32" s="353" t="s">
        <v>81</v>
      </c>
      <c r="M32" s="349"/>
      <c r="N32" s="349">
        <v>35347</v>
      </c>
      <c r="O32" s="349"/>
      <c r="P32" s="349">
        <v>26747</v>
      </c>
      <c r="Q32" s="330" t="s">
        <v>5517</v>
      </c>
      <c r="R32" s="330" t="s">
        <v>5518</v>
      </c>
    </row>
    <row r="33" spans="1:18" s="129" customFormat="1" ht="108" customHeight="1" x14ac:dyDescent="0.25">
      <c r="A33" s="858">
        <v>26</v>
      </c>
      <c r="B33" s="858">
        <v>6</v>
      </c>
      <c r="C33" s="858">
        <v>1</v>
      </c>
      <c r="D33" s="858">
        <v>6</v>
      </c>
      <c r="E33" s="858" t="s">
        <v>5519</v>
      </c>
      <c r="F33" s="858" t="s">
        <v>5520</v>
      </c>
      <c r="G33" s="330" t="s">
        <v>1742</v>
      </c>
      <c r="H33" s="330" t="s">
        <v>5521</v>
      </c>
      <c r="I33" s="330" t="s">
        <v>2937</v>
      </c>
      <c r="J33" s="858" t="s">
        <v>5522</v>
      </c>
      <c r="K33" s="858"/>
      <c r="L33" s="858" t="s">
        <v>124</v>
      </c>
      <c r="M33" s="858"/>
      <c r="N33" s="1082">
        <v>16754.560000000001</v>
      </c>
      <c r="O33" s="858"/>
      <c r="P33" s="1195">
        <v>13059.28</v>
      </c>
      <c r="Q33" s="858" t="s">
        <v>5426</v>
      </c>
      <c r="R33" s="858" t="s">
        <v>5523</v>
      </c>
    </row>
    <row r="34" spans="1:18" ht="98.25" customHeight="1" x14ac:dyDescent="0.25">
      <c r="A34" s="858"/>
      <c r="B34" s="858"/>
      <c r="C34" s="858"/>
      <c r="D34" s="858"/>
      <c r="E34" s="858"/>
      <c r="F34" s="858"/>
      <c r="G34" s="330" t="s">
        <v>250</v>
      </c>
      <c r="H34" s="330" t="s">
        <v>5524</v>
      </c>
      <c r="I34" s="311" t="s">
        <v>5525</v>
      </c>
      <c r="J34" s="858"/>
      <c r="K34" s="858"/>
      <c r="L34" s="858"/>
      <c r="M34" s="858"/>
      <c r="N34" s="858"/>
      <c r="O34" s="858"/>
      <c r="P34" s="1195"/>
      <c r="Q34" s="858"/>
      <c r="R34" s="858"/>
    </row>
    <row r="35" spans="1:18" ht="243.75" customHeight="1" x14ac:dyDescent="0.25">
      <c r="A35" s="330">
        <v>27</v>
      </c>
      <c r="B35" s="330">
        <v>6</v>
      </c>
      <c r="C35" s="330">
        <v>5</v>
      </c>
      <c r="D35" s="330">
        <v>11</v>
      </c>
      <c r="E35" s="330" t="s">
        <v>5526</v>
      </c>
      <c r="F35" s="330" t="s">
        <v>5527</v>
      </c>
      <c r="G35" s="330" t="s">
        <v>250</v>
      </c>
      <c r="H35" s="330" t="s">
        <v>5524</v>
      </c>
      <c r="I35" s="311" t="s">
        <v>5528</v>
      </c>
      <c r="J35" s="330" t="s">
        <v>5529</v>
      </c>
      <c r="K35" s="353"/>
      <c r="L35" s="353" t="s">
        <v>124</v>
      </c>
      <c r="M35" s="349"/>
      <c r="N35" s="349">
        <v>41869.46</v>
      </c>
      <c r="O35" s="349"/>
      <c r="P35" s="349">
        <v>33935.46</v>
      </c>
      <c r="Q35" s="330" t="s">
        <v>5530</v>
      </c>
      <c r="R35" s="330" t="s">
        <v>5531</v>
      </c>
    </row>
    <row r="36" spans="1:18" ht="152.25" customHeight="1" x14ac:dyDescent="0.25">
      <c r="A36" s="858">
        <v>28</v>
      </c>
      <c r="B36" s="858">
        <v>6</v>
      </c>
      <c r="C36" s="858">
        <v>5</v>
      </c>
      <c r="D36" s="858">
        <v>11</v>
      </c>
      <c r="E36" s="858" t="s">
        <v>5532</v>
      </c>
      <c r="F36" s="858" t="s">
        <v>5533</v>
      </c>
      <c r="G36" s="330" t="s">
        <v>5478</v>
      </c>
      <c r="H36" s="330" t="s">
        <v>5534</v>
      </c>
      <c r="I36" s="367" t="s">
        <v>5535</v>
      </c>
      <c r="J36" s="858" t="s">
        <v>5536</v>
      </c>
      <c r="K36" s="858"/>
      <c r="L36" s="858" t="s">
        <v>124</v>
      </c>
      <c r="M36" s="858"/>
      <c r="N36" s="1082">
        <v>36900</v>
      </c>
      <c r="O36" s="858"/>
      <c r="P36" s="1082">
        <v>36000</v>
      </c>
      <c r="Q36" s="999" t="s">
        <v>4524</v>
      </c>
      <c r="R36" s="858" t="s">
        <v>5537</v>
      </c>
    </row>
    <row r="37" spans="1:18" ht="129.75" customHeight="1" x14ac:dyDescent="0.25">
      <c r="A37" s="858"/>
      <c r="B37" s="858"/>
      <c r="C37" s="858"/>
      <c r="D37" s="858"/>
      <c r="E37" s="858"/>
      <c r="F37" s="858"/>
      <c r="G37" s="366" t="s">
        <v>2463</v>
      </c>
      <c r="H37" s="330" t="s">
        <v>5502</v>
      </c>
      <c r="I37" s="311" t="s">
        <v>5538</v>
      </c>
      <c r="J37" s="858"/>
      <c r="K37" s="858"/>
      <c r="L37" s="858"/>
      <c r="M37" s="858"/>
      <c r="N37" s="858"/>
      <c r="O37" s="858"/>
      <c r="P37" s="858"/>
      <c r="Q37" s="999"/>
      <c r="R37" s="858"/>
    </row>
    <row r="38" spans="1:18" ht="73.5" customHeight="1" x14ac:dyDescent="0.25">
      <c r="A38" s="858">
        <v>29</v>
      </c>
      <c r="B38" s="858">
        <v>6</v>
      </c>
      <c r="C38" s="858">
        <v>1</v>
      </c>
      <c r="D38" s="858">
        <v>13</v>
      </c>
      <c r="E38" s="858" t="s">
        <v>5539</v>
      </c>
      <c r="F38" s="858" t="s">
        <v>5540</v>
      </c>
      <c r="G38" s="330" t="s">
        <v>2463</v>
      </c>
      <c r="H38" s="330" t="s">
        <v>5541</v>
      </c>
      <c r="I38" s="330" t="s">
        <v>5542</v>
      </c>
      <c r="J38" s="858" t="s">
        <v>5543</v>
      </c>
      <c r="K38" s="858"/>
      <c r="L38" s="858" t="s">
        <v>52</v>
      </c>
      <c r="M38" s="858"/>
      <c r="N38" s="1082">
        <v>18549</v>
      </c>
      <c r="O38" s="858"/>
      <c r="P38" s="1082">
        <v>15715</v>
      </c>
      <c r="Q38" s="858" t="s">
        <v>5544</v>
      </c>
      <c r="R38" s="858" t="s">
        <v>5545</v>
      </c>
    </row>
    <row r="39" spans="1:18" ht="53.25" customHeight="1" x14ac:dyDescent="0.25">
      <c r="A39" s="858"/>
      <c r="B39" s="858"/>
      <c r="C39" s="858"/>
      <c r="D39" s="858"/>
      <c r="E39" s="858"/>
      <c r="F39" s="858"/>
      <c r="G39" s="330" t="s">
        <v>5492</v>
      </c>
      <c r="H39" s="330" t="s">
        <v>5493</v>
      </c>
      <c r="I39" s="311" t="s">
        <v>39</v>
      </c>
      <c r="J39" s="858"/>
      <c r="K39" s="858"/>
      <c r="L39" s="858"/>
      <c r="M39" s="858"/>
      <c r="N39" s="858"/>
      <c r="O39" s="858"/>
      <c r="P39" s="858"/>
      <c r="Q39" s="858"/>
      <c r="R39" s="858"/>
    </row>
    <row r="40" spans="1:18" s="129" customFormat="1" ht="85.5" customHeight="1" x14ac:dyDescent="0.25">
      <c r="A40" s="858">
        <v>30</v>
      </c>
      <c r="B40" s="858">
        <v>6</v>
      </c>
      <c r="C40" s="858">
        <v>5</v>
      </c>
      <c r="D40" s="858">
        <v>11</v>
      </c>
      <c r="E40" s="999" t="s">
        <v>5546</v>
      </c>
      <c r="F40" s="858" t="s">
        <v>5547</v>
      </c>
      <c r="G40" s="330" t="s">
        <v>5478</v>
      </c>
      <c r="H40" s="330" t="s">
        <v>5548</v>
      </c>
      <c r="I40" s="330" t="s">
        <v>2937</v>
      </c>
      <c r="J40" s="858" t="s">
        <v>5549</v>
      </c>
      <c r="K40" s="858"/>
      <c r="L40" s="858" t="s">
        <v>124</v>
      </c>
      <c r="M40" s="858"/>
      <c r="N40" s="1082">
        <v>56645</v>
      </c>
      <c r="O40" s="858"/>
      <c r="P40" s="1082">
        <v>51045</v>
      </c>
      <c r="Q40" s="858" t="s">
        <v>5550</v>
      </c>
      <c r="R40" s="858" t="s">
        <v>5551</v>
      </c>
    </row>
    <row r="41" spans="1:18" ht="71.25" customHeight="1" x14ac:dyDescent="0.25">
      <c r="A41" s="858"/>
      <c r="B41" s="858"/>
      <c r="C41" s="858"/>
      <c r="D41" s="858"/>
      <c r="E41" s="999"/>
      <c r="F41" s="858"/>
      <c r="G41" s="330" t="s">
        <v>1063</v>
      </c>
      <c r="H41" s="330" t="s">
        <v>5552</v>
      </c>
      <c r="I41" s="311" t="s">
        <v>1079</v>
      </c>
      <c r="J41" s="858"/>
      <c r="K41" s="858"/>
      <c r="L41" s="858"/>
      <c r="M41" s="858"/>
      <c r="N41" s="858"/>
      <c r="O41" s="858"/>
      <c r="P41" s="858"/>
      <c r="Q41" s="858"/>
      <c r="R41" s="858"/>
    </row>
    <row r="42" spans="1:18" s="129" customFormat="1" ht="90" x14ac:dyDescent="0.25">
      <c r="A42" s="330">
        <v>31</v>
      </c>
      <c r="B42" s="330">
        <v>4</v>
      </c>
      <c r="C42" s="330">
        <v>1</v>
      </c>
      <c r="D42" s="330">
        <v>13</v>
      </c>
      <c r="E42" s="330" t="s">
        <v>5553</v>
      </c>
      <c r="F42" s="330" t="s">
        <v>5554</v>
      </c>
      <c r="G42" s="330" t="s">
        <v>2463</v>
      </c>
      <c r="H42" s="330" t="s">
        <v>5555</v>
      </c>
      <c r="I42" s="311" t="s">
        <v>5556</v>
      </c>
      <c r="J42" s="330" t="s">
        <v>5557</v>
      </c>
      <c r="K42" s="353"/>
      <c r="L42" s="353" t="s">
        <v>73</v>
      </c>
      <c r="M42" s="349"/>
      <c r="N42" s="349">
        <v>7377.1</v>
      </c>
      <c r="O42" s="349"/>
      <c r="P42" s="349">
        <v>5257.1</v>
      </c>
      <c r="Q42" s="330" t="s">
        <v>5558</v>
      </c>
      <c r="R42" s="330" t="s">
        <v>5559</v>
      </c>
    </row>
    <row r="43" spans="1:18" ht="150" x14ac:dyDescent="0.25">
      <c r="A43" s="330">
        <v>32</v>
      </c>
      <c r="B43" s="330">
        <v>6</v>
      </c>
      <c r="C43" s="330">
        <v>1.3</v>
      </c>
      <c r="D43" s="330">
        <v>13</v>
      </c>
      <c r="E43" s="330" t="s">
        <v>5560</v>
      </c>
      <c r="F43" s="330" t="s">
        <v>5561</v>
      </c>
      <c r="G43" s="330" t="s">
        <v>5514</v>
      </c>
      <c r="H43" s="330" t="s">
        <v>5515</v>
      </c>
      <c r="I43" s="311" t="s">
        <v>5562</v>
      </c>
      <c r="J43" s="330" t="s">
        <v>5563</v>
      </c>
      <c r="K43" s="327"/>
      <c r="L43" s="353" t="s">
        <v>81</v>
      </c>
      <c r="M43" s="349"/>
      <c r="N43" s="349">
        <v>47831.09</v>
      </c>
      <c r="O43" s="349"/>
      <c r="P43" s="349">
        <v>39972.089999999997</v>
      </c>
      <c r="Q43" s="330" t="s">
        <v>5564</v>
      </c>
      <c r="R43" s="330" t="s">
        <v>5565</v>
      </c>
    </row>
    <row r="44" spans="1:18" ht="113.25" customHeight="1" x14ac:dyDescent="0.25">
      <c r="A44" s="330">
        <v>33</v>
      </c>
      <c r="B44" s="330">
        <v>6</v>
      </c>
      <c r="C44" s="330">
        <v>5</v>
      </c>
      <c r="D44" s="330">
        <v>11</v>
      </c>
      <c r="E44" s="330" t="s">
        <v>5566</v>
      </c>
      <c r="F44" s="330" t="s">
        <v>5567</v>
      </c>
      <c r="G44" s="330" t="s">
        <v>5478</v>
      </c>
      <c r="H44" s="330" t="s">
        <v>5548</v>
      </c>
      <c r="I44" s="311" t="s">
        <v>680</v>
      </c>
      <c r="J44" s="330" t="s">
        <v>5568</v>
      </c>
      <c r="K44" s="327"/>
      <c r="L44" s="353" t="s">
        <v>81</v>
      </c>
      <c r="M44" s="349"/>
      <c r="N44" s="349">
        <v>6298.5</v>
      </c>
      <c r="O44" s="349"/>
      <c r="P44" s="349">
        <v>5416.5</v>
      </c>
      <c r="Q44" s="330" t="s">
        <v>5564</v>
      </c>
      <c r="R44" s="330" t="s">
        <v>5565</v>
      </c>
    </row>
    <row r="45" spans="1:18" ht="180" x14ac:dyDescent="0.25">
      <c r="A45" s="330">
        <v>34</v>
      </c>
      <c r="B45" s="330">
        <v>6</v>
      </c>
      <c r="C45" s="330">
        <v>1</v>
      </c>
      <c r="D45" s="330">
        <v>13</v>
      </c>
      <c r="E45" s="330" t="s">
        <v>5569</v>
      </c>
      <c r="F45" s="330" t="s">
        <v>5570</v>
      </c>
      <c r="G45" s="330" t="s">
        <v>1742</v>
      </c>
      <c r="H45" s="330" t="s">
        <v>5534</v>
      </c>
      <c r="I45" s="311" t="s">
        <v>5571</v>
      </c>
      <c r="J45" s="330" t="s">
        <v>5572</v>
      </c>
      <c r="K45" s="327"/>
      <c r="L45" s="353" t="s">
        <v>124</v>
      </c>
      <c r="M45" s="349"/>
      <c r="N45" s="349">
        <v>6599.99</v>
      </c>
      <c r="O45" s="349"/>
      <c r="P45" s="349">
        <v>6599.99</v>
      </c>
      <c r="Q45" s="330" t="s">
        <v>4524</v>
      </c>
      <c r="R45" s="330" t="s">
        <v>5537</v>
      </c>
    </row>
    <row r="47" spans="1:18" x14ac:dyDescent="0.25">
      <c r="M47" s="1031" t="s">
        <v>242</v>
      </c>
      <c r="N47" s="1032"/>
      <c r="O47" s="1033" t="s">
        <v>243</v>
      </c>
      <c r="P47" s="1033"/>
    </row>
    <row r="48" spans="1:18" x14ac:dyDescent="0.25">
      <c r="M48" s="399" t="s">
        <v>244</v>
      </c>
      <c r="N48" s="399" t="s">
        <v>245</v>
      </c>
      <c r="O48" s="399" t="s">
        <v>244</v>
      </c>
      <c r="P48" s="399" t="s">
        <v>245</v>
      </c>
    </row>
    <row r="49" spans="13:16" x14ac:dyDescent="0.25">
      <c r="M49" s="241">
        <v>5</v>
      </c>
      <c r="N49" s="375">
        <v>445000</v>
      </c>
      <c r="O49" s="62">
        <v>29</v>
      </c>
      <c r="P49" s="375">
        <f>P45+P44+P43+P42+P40+P38+P36+P35+P33+P32+P31+P30+P28+P27+P26+O22+O21+O20+O19+O18+O17+O16+O15+O14+O13+O12+O11+O10+O9</f>
        <v>834868.21</v>
      </c>
    </row>
  </sheetData>
  <mergeCells count="91">
    <mergeCell ref="Q40:Q41"/>
    <mergeCell ref="M47:N47"/>
    <mergeCell ref="O47:P47"/>
    <mergeCell ref="L40:L41"/>
    <mergeCell ref="M40:M41"/>
    <mergeCell ref="N40:N41"/>
    <mergeCell ref="O40:O41"/>
    <mergeCell ref="P40:P41"/>
    <mergeCell ref="R38:R39"/>
    <mergeCell ref="A40:A41"/>
    <mergeCell ref="B40:B41"/>
    <mergeCell ref="C40:C41"/>
    <mergeCell ref="D40:D41"/>
    <mergeCell ref="E40:E41"/>
    <mergeCell ref="F40:F41"/>
    <mergeCell ref="J40:J41"/>
    <mergeCell ref="K40:K41"/>
    <mergeCell ref="K38:K39"/>
    <mergeCell ref="L38:L39"/>
    <mergeCell ref="M38:M39"/>
    <mergeCell ref="N38:N39"/>
    <mergeCell ref="O38:O39"/>
    <mergeCell ref="P38:P39"/>
    <mergeCell ref="R40:R41"/>
    <mergeCell ref="Q36:Q37"/>
    <mergeCell ref="R36:R37"/>
    <mergeCell ref="A38:A39"/>
    <mergeCell ref="B38:B39"/>
    <mergeCell ref="C38:C39"/>
    <mergeCell ref="D38:D39"/>
    <mergeCell ref="E38:E39"/>
    <mergeCell ref="F38:F39"/>
    <mergeCell ref="J38:J39"/>
    <mergeCell ref="J36:J37"/>
    <mergeCell ref="K36:K37"/>
    <mergeCell ref="L36:L37"/>
    <mergeCell ref="M36:M37"/>
    <mergeCell ref="N36:N37"/>
    <mergeCell ref="O36:O37"/>
    <mergeCell ref="Q38:Q39"/>
    <mergeCell ref="A36:A37"/>
    <mergeCell ref="B36:B37"/>
    <mergeCell ref="C36:C37"/>
    <mergeCell ref="D36:D37"/>
    <mergeCell ref="E36:E37"/>
    <mergeCell ref="F36:F37"/>
    <mergeCell ref="M33:M34"/>
    <mergeCell ref="N33:N34"/>
    <mergeCell ref="O33:O34"/>
    <mergeCell ref="P33:P34"/>
    <mergeCell ref="P36:P37"/>
    <mergeCell ref="Q33:Q34"/>
    <mergeCell ref="R33:R34"/>
    <mergeCell ref="R28:R29"/>
    <mergeCell ref="A33:A34"/>
    <mergeCell ref="B33:B34"/>
    <mergeCell ref="C33:C34"/>
    <mergeCell ref="D33:D34"/>
    <mergeCell ref="E33:E34"/>
    <mergeCell ref="F33:F34"/>
    <mergeCell ref="J33:J34"/>
    <mergeCell ref="K33:K34"/>
    <mergeCell ref="L33:L34"/>
    <mergeCell ref="L28:L29"/>
    <mergeCell ref="M28:M29"/>
    <mergeCell ref="N28:N29"/>
    <mergeCell ref="O28:O29"/>
    <mergeCell ref="P28:P29"/>
    <mergeCell ref="Q28:Q29"/>
    <mergeCell ref="Q4:Q5"/>
    <mergeCell ref="R4:R5"/>
    <mergeCell ref="A28:A29"/>
    <mergeCell ref="B28:B29"/>
    <mergeCell ref="C28:C29"/>
    <mergeCell ref="D28:D29"/>
    <mergeCell ref="E28:E29"/>
    <mergeCell ref="F28:F29"/>
    <mergeCell ref="J28:J29"/>
    <mergeCell ref="K28:K2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9A1B-B9E3-4454-B978-FCCE2B124018}">
  <dimension ref="A1:DU42"/>
  <sheetViews>
    <sheetView topLeftCell="A37"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M1" s="580"/>
      <c r="N1" s="580"/>
      <c r="O1" s="580"/>
      <c r="P1" s="580"/>
      <c r="Q1" s="581"/>
    </row>
    <row r="2" spans="1:19" ht="15.75" x14ac:dyDescent="0.25">
      <c r="A2" s="1" t="s">
        <v>6274</v>
      </c>
      <c r="M2" s="580"/>
      <c r="N2" s="580"/>
      <c r="O2" s="580"/>
      <c r="P2" s="580"/>
      <c r="Q2" s="581"/>
    </row>
    <row r="3" spans="1:19" x14ac:dyDescent="0.25">
      <c r="M3" s="2"/>
      <c r="N3" s="2"/>
      <c r="O3" s="2"/>
      <c r="P3" s="554"/>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847"/>
      <c r="M4" s="986" t="s">
        <v>10</v>
      </c>
      <c r="N4" s="986"/>
      <c r="O4" s="986" t="s">
        <v>11</v>
      </c>
      <c r="P4" s="986"/>
      <c r="Q4" s="972" t="s">
        <v>12</v>
      </c>
      <c r="R4" s="1160" t="s">
        <v>13</v>
      </c>
      <c r="S4" s="128"/>
    </row>
    <row r="5" spans="1:19" s="129" customFormat="1" x14ac:dyDescent="0.25">
      <c r="A5" s="973"/>
      <c r="B5" s="975"/>
      <c r="C5" s="975"/>
      <c r="D5" s="975"/>
      <c r="E5" s="973"/>
      <c r="F5" s="973"/>
      <c r="G5" s="973"/>
      <c r="H5" s="333" t="s">
        <v>14</v>
      </c>
      <c r="I5" s="333" t="s">
        <v>15</v>
      </c>
      <c r="J5" s="973"/>
      <c r="K5" s="334">
        <v>2018</v>
      </c>
      <c r="L5" s="334">
        <v>2019</v>
      </c>
      <c r="M5" s="132">
        <v>2018</v>
      </c>
      <c r="N5" s="132">
        <v>2019</v>
      </c>
      <c r="O5" s="132">
        <v>2018</v>
      </c>
      <c r="P5" s="132">
        <v>2019</v>
      </c>
      <c r="Q5" s="973"/>
      <c r="R5" s="1161"/>
      <c r="S5" s="128"/>
    </row>
    <row r="6" spans="1:19" s="129" customFormat="1" ht="15.75" customHeight="1" x14ac:dyDescent="0.25">
      <c r="A6" s="332" t="s">
        <v>16</v>
      </c>
      <c r="B6" s="333" t="s">
        <v>17</v>
      </c>
      <c r="C6" s="333" t="s">
        <v>18</v>
      </c>
      <c r="D6" s="333" t="s">
        <v>19</v>
      </c>
      <c r="E6" s="332" t="s">
        <v>20</v>
      </c>
      <c r="F6" s="332" t="s">
        <v>21</v>
      </c>
      <c r="G6" s="332" t="s">
        <v>22</v>
      </c>
      <c r="H6" s="333" t="s">
        <v>23</v>
      </c>
      <c r="I6" s="333" t="s">
        <v>24</v>
      </c>
      <c r="J6" s="332" t="s">
        <v>25</v>
      </c>
      <c r="K6" s="334" t="s">
        <v>26</v>
      </c>
      <c r="L6" s="334" t="s">
        <v>27</v>
      </c>
      <c r="M6" s="335" t="s">
        <v>28</v>
      </c>
      <c r="N6" s="335" t="s">
        <v>29</v>
      </c>
      <c r="O6" s="335" t="s">
        <v>30</v>
      </c>
      <c r="P6" s="335" t="s">
        <v>31</v>
      </c>
      <c r="Q6" s="332" t="s">
        <v>32</v>
      </c>
      <c r="R6" s="345" t="s">
        <v>33</v>
      </c>
      <c r="S6" s="128"/>
    </row>
    <row r="7" spans="1:19" ht="120" x14ac:dyDescent="0.25">
      <c r="A7" s="566">
        <v>1</v>
      </c>
      <c r="B7" s="324">
        <v>1</v>
      </c>
      <c r="C7" s="324">
        <v>1</v>
      </c>
      <c r="D7" s="325">
        <v>6</v>
      </c>
      <c r="E7" s="325" t="s">
        <v>5573</v>
      </c>
      <c r="F7" s="325" t="s">
        <v>5574</v>
      </c>
      <c r="G7" s="325" t="s">
        <v>5575</v>
      </c>
      <c r="H7" s="323" t="s">
        <v>651</v>
      </c>
      <c r="I7" s="55" t="s">
        <v>1387</v>
      </c>
      <c r="J7" s="325" t="s">
        <v>5576</v>
      </c>
      <c r="K7" s="327" t="s">
        <v>1107</v>
      </c>
      <c r="L7" s="327"/>
      <c r="M7" s="328">
        <v>20664</v>
      </c>
      <c r="N7" s="328"/>
      <c r="O7" s="328">
        <v>20664</v>
      </c>
      <c r="P7" s="328"/>
      <c r="Q7" s="325" t="s">
        <v>5577</v>
      </c>
      <c r="R7" s="325" t="s">
        <v>5578</v>
      </c>
    </row>
    <row r="8" spans="1:19" ht="225" x14ac:dyDescent="0.25">
      <c r="A8" s="366">
        <v>2</v>
      </c>
      <c r="B8" s="366">
        <v>1</v>
      </c>
      <c r="C8" s="366">
        <v>1</v>
      </c>
      <c r="D8" s="351">
        <v>6</v>
      </c>
      <c r="E8" s="351" t="s">
        <v>5579</v>
      </c>
      <c r="F8" s="351" t="s">
        <v>5580</v>
      </c>
      <c r="G8" s="351" t="s">
        <v>5575</v>
      </c>
      <c r="H8" s="351" t="s">
        <v>651</v>
      </c>
      <c r="I8" s="395" t="s">
        <v>2893</v>
      </c>
      <c r="J8" s="351" t="s">
        <v>5581</v>
      </c>
      <c r="K8" s="409"/>
      <c r="L8" s="409"/>
      <c r="M8" s="365">
        <v>1928</v>
      </c>
      <c r="N8" s="365"/>
      <c r="O8" s="365">
        <v>1928</v>
      </c>
      <c r="P8" s="365"/>
      <c r="Q8" s="351" t="s">
        <v>5577</v>
      </c>
      <c r="R8" s="351" t="s">
        <v>5578</v>
      </c>
    </row>
    <row r="9" spans="1:19" ht="150" x14ac:dyDescent="0.25">
      <c r="A9" s="366">
        <v>3</v>
      </c>
      <c r="B9" s="366">
        <v>6</v>
      </c>
      <c r="C9" s="366">
        <v>1</v>
      </c>
      <c r="D9" s="351">
        <v>6</v>
      </c>
      <c r="E9" s="351" t="s">
        <v>5582</v>
      </c>
      <c r="F9" s="351" t="s">
        <v>5583</v>
      </c>
      <c r="G9" s="351" t="s">
        <v>266</v>
      </c>
      <c r="H9" s="351" t="s">
        <v>918</v>
      </c>
      <c r="I9" s="351" t="s">
        <v>5584</v>
      </c>
      <c r="J9" s="351" t="s">
        <v>5585</v>
      </c>
      <c r="K9" s="409" t="s">
        <v>2908</v>
      </c>
      <c r="L9" s="409"/>
      <c r="M9" s="365">
        <v>21500</v>
      </c>
      <c r="N9" s="365"/>
      <c r="O9" s="365">
        <v>21500</v>
      </c>
      <c r="P9" s="365"/>
      <c r="Q9" s="351" t="s">
        <v>5577</v>
      </c>
      <c r="R9" s="351" t="s">
        <v>5578</v>
      </c>
    </row>
    <row r="10" spans="1:19" ht="315" x14ac:dyDescent="0.25">
      <c r="A10" s="366">
        <v>4</v>
      </c>
      <c r="B10" s="366">
        <v>6</v>
      </c>
      <c r="C10" s="366">
        <v>1</v>
      </c>
      <c r="D10" s="351">
        <v>9</v>
      </c>
      <c r="E10" s="351" t="s">
        <v>5586</v>
      </c>
      <c r="F10" s="351" t="s">
        <v>5587</v>
      </c>
      <c r="G10" s="351" t="s">
        <v>250</v>
      </c>
      <c r="H10" s="351" t="s">
        <v>918</v>
      </c>
      <c r="I10" s="395" t="s">
        <v>5588</v>
      </c>
      <c r="J10" s="351" t="s">
        <v>5589</v>
      </c>
      <c r="K10" s="409" t="s">
        <v>1107</v>
      </c>
      <c r="L10" s="409"/>
      <c r="M10" s="365">
        <v>31815</v>
      </c>
      <c r="N10" s="365"/>
      <c r="O10" s="365">
        <v>31815</v>
      </c>
      <c r="P10" s="365"/>
      <c r="Q10" s="351" t="s">
        <v>5577</v>
      </c>
      <c r="R10" s="351" t="s">
        <v>5578</v>
      </c>
    </row>
    <row r="11" spans="1:19" ht="60" x14ac:dyDescent="0.25">
      <c r="A11" s="366">
        <v>5</v>
      </c>
      <c r="B11" s="366">
        <v>1</v>
      </c>
      <c r="C11" s="366">
        <v>3</v>
      </c>
      <c r="D11" s="351">
        <v>10</v>
      </c>
      <c r="E11" s="351" t="s">
        <v>5590</v>
      </c>
      <c r="F11" s="351" t="s">
        <v>5591</v>
      </c>
      <c r="G11" s="351" t="s">
        <v>1120</v>
      </c>
      <c r="H11" s="351" t="s">
        <v>5592</v>
      </c>
      <c r="I11" s="351" t="s">
        <v>5593</v>
      </c>
      <c r="J11" s="351" t="s">
        <v>5594</v>
      </c>
      <c r="K11" s="409" t="s">
        <v>101</v>
      </c>
      <c r="L11" s="409"/>
      <c r="M11" s="365">
        <v>17199.990000000002</v>
      </c>
      <c r="N11" s="365"/>
      <c r="O11" s="365">
        <v>17199.990000000002</v>
      </c>
      <c r="P11" s="365"/>
      <c r="Q11" s="351" t="s">
        <v>5577</v>
      </c>
      <c r="R11" s="351" t="s">
        <v>5578</v>
      </c>
    </row>
    <row r="12" spans="1:19" ht="120" x14ac:dyDescent="0.25">
      <c r="A12" s="366">
        <v>6</v>
      </c>
      <c r="B12" s="366">
        <v>1</v>
      </c>
      <c r="C12" s="366">
        <v>1</v>
      </c>
      <c r="D12" s="351">
        <v>9</v>
      </c>
      <c r="E12" s="351" t="s">
        <v>5595</v>
      </c>
      <c r="F12" s="582" t="s">
        <v>5596</v>
      </c>
      <c r="G12" s="351" t="s">
        <v>79</v>
      </c>
      <c r="H12" s="351" t="s">
        <v>918</v>
      </c>
      <c r="I12" s="351">
        <v>240</v>
      </c>
      <c r="J12" s="351" t="s">
        <v>5597</v>
      </c>
      <c r="K12" s="409"/>
      <c r="L12" s="409"/>
      <c r="M12" s="365">
        <v>9090</v>
      </c>
      <c r="N12" s="365"/>
      <c r="O12" s="365">
        <v>9090</v>
      </c>
      <c r="P12" s="365"/>
      <c r="Q12" s="351" t="s">
        <v>5577</v>
      </c>
      <c r="R12" s="351" t="s">
        <v>5578</v>
      </c>
    </row>
    <row r="13" spans="1:19" ht="240" x14ac:dyDescent="0.25">
      <c r="A13" s="420">
        <v>7</v>
      </c>
      <c r="B13" s="366">
        <v>1</v>
      </c>
      <c r="C13" s="366">
        <v>2</v>
      </c>
      <c r="D13" s="351">
        <v>12</v>
      </c>
      <c r="E13" s="351" t="s">
        <v>5598</v>
      </c>
      <c r="F13" s="351" t="s">
        <v>5599</v>
      </c>
      <c r="G13" s="351" t="s">
        <v>250</v>
      </c>
      <c r="H13" s="583" t="s">
        <v>918</v>
      </c>
      <c r="I13" s="395" t="s">
        <v>5600</v>
      </c>
      <c r="J13" s="582" t="s">
        <v>5601</v>
      </c>
      <c r="K13" s="409"/>
      <c r="L13" s="409"/>
      <c r="M13" s="365">
        <v>26900</v>
      </c>
      <c r="N13" s="365"/>
      <c r="O13" s="365">
        <v>26900</v>
      </c>
      <c r="P13" s="365"/>
      <c r="Q13" s="351" t="s">
        <v>5577</v>
      </c>
      <c r="R13" s="351" t="s">
        <v>5578</v>
      </c>
    </row>
    <row r="14" spans="1:19" s="487" customFormat="1" ht="180" x14ac:dyDescent="0.25">
      <c r="A14" s="584">
        <v>8</v>
      </c>
      <c r="B14" s="330">
        <v>6</v>
      </c>
      <c r="C14" s="330">
        <v>1.5</v>
      </c>
      <c r="D14" s="330">
        <v>6</v>
      </c>
      <c r="E14" s="330" t="s">
        <v>5602</v>
      </c>
      <c r="F14" s="367" t="s">
        <v>5603</v>
      </c>
      <c r="G14" s="330" t="s">
        <v>179</v>
      </c>
      <c r="H14" s="406" t="s">
        <v>1215</v>
      </c>
      <c r="I14" s="397" t="s">
        <v>293</v>
      </c>
      <c r="J14" s="367" t="s">
        <v>5604</v>
      </c>
      <c r="K14" s="585" t="s">
        <v>124</v>
      </c>
      <c r="L14" s="353"/>
      <c r="M14" s="349">
        <v>26464.69</v>
      </c>
      <c r="N14" s="349"/>
      <c r="O14" s="349">
        <v>26464.69</v>
      </c>
      <c r="P14" s="349"/>
      <c r="Q14" s="367" t="s">
        <v>5605</v>
      </c>
      <c r="R14" s="367" t="s">
        <v>5606</v>
      </c>
    </row>
    <row r="15" spans="1:19" s="487" customFormat="1" ht="165" x14ac:dyDescent="0.25">
      <c r="A15" s="584">
        <v>9</v>
      </c>
      <c r="B15" s="330">
        <v>6</v>
      </c>
      <c r="C15" s="330">
        <v>5</v>
      </c>
      <c r="D15" s="330">
        <v>4</v>
      </c>
      <c r="E15" s="367" t="s">
        <v>5607</v>
      </c>
      <c r="F15" s="367" t="s">
        <v>5608</v>
      </c>
      <c r="G15" s="330" t="s">
        <v>170</v>
      </c>
      <c r="H15" s="367" t="s">
        <v>5609</v>
      </c>
      <c r="I15" s="367">
        <v>8</v>
      </c>
      <c r="J15" s="367" t="s">
        <v>5610</v>
      </c>
      <c r="K15" s="572" t="s">
        <v>774</v>
      </c>
      <c r="L15" s="367"/>
      <c r="M15" s="349">
        <v>19556.150000000001</v>
      </c>
      <c r="N15" s="367"/>
      <c r="O15" s="586">
        <v>19556.150000000001</v>
      </c>
      <c r="P15" s="367"/>
      <c r="Q15" s="367" t="s">
        <v>4402</v>
      </c>
      <c r="R15" s="587" t="s">
        <v>5611</v>
      </c>
    </row>
    <row r="16" spans="1:19" s="487" customFormat="1" ht="150" x14ac:dyDescent="0.25">
      <c r="A16" s="584">
        <v>10</v>
      </c>
      <c r="B16" s="330">
        <v>6</v>
      </c>
      <c r="C16" s="330">
        <v>5</v>
      </c>
      <c r="D16" s="330">
        <v>4</v>
      </c>
      <c r="E16" s="367" t="s">
        <v>5612</v>
      </c>
      <c r="F16" s="367" t="s">
        <v>5613</v>
      </c>
      <c r="G16" s="330" t="s">
        <v>165</v>
      </c>
      <c r="H16" s="367" t="s">
        <v>5614</v>
      </c>
      <c r="I16" s="367">
        <v>48</v>
      </c>
      <c r="J16" s="367" t="s">
        <v>5615</v>
      </c>
      <c r="K16" s="330" t="s">
        <v>52</v>
      </c>
      <c r="L16" s="367"/>
      <c r="M16" s="349">
        <v>31508</v>
      </c>
      <c r="N16" s="588"/>
      <c r="O16" s="349">
        <v>31508</v>
      </c>
      <c r="P16" s="367"/>
      <c r="Q16" s="367" t="s">
        <v>4402</v>
      </c>
      <c r="R16" s="587" t="s">
        <v>5611</v>
      </c>
    </row>
    <row r="17" spans="1:18" s="487" customFormat="1" ht="225" x14ac:dyDescent="0.25">
      <c r="A17" s="584">
        <v>11</v>
      </c>
      <c r="B17" s="330">
        <v>6</v>
      </c>
      <c r="C17" s="330">
        <v>5</v>
      </c>
      <c r="D17" s="330">
        <v>4</v>
      </c>
      <c r="E17" s="367" t="s">
        <v>5616</v>
      </c>
      <c r="F17" s="367" t="s">
        <v>5617</v>
      </c>
      <c r="G17" s="330" t="s">
        <v>170</v>
      </c>
      <c r="H17" s="367" t="s">
        <v>5618</v>
      </c>
      <c r="I17" s="367">
        <v>50</v>
      </c>
      <c r="J17" s="367" t="s">
        <v>5619</v>
      </c>
      <c r="K17" s="330" t="s">
        <v>52</v>
      </c>
      <c r="L17" s="367"/>
      <c r="M17" s="349">
        <v>35368</v>
      </c>
      <c r="N17" s="588"/>
      <c r="O17" s="349">
        <v>35368</v>
      </c>
      <c r="P17" s="367"/>
      <c r="Q17" s="367" t="s">
        <v>4402</v>
      </c>
      <c r="R17" s="587" t="s">
        <v>5611</v>
      </c>
    </row>
    <row r="18" spans="1:18" s="487" customFormat="1" ht="240" x14ac:dyDescent="0.25">
      <c r="A18" s="584">
        <v>12</v>
      </c>
      <c r="B18" s="330">
        <v>6</v>
      </c>
      <c r="C18" s="330">
        <v>1.3</v>
      </c>
      <c r="D18" s="330">
        <v>13</v>
      </c>
      <c r="E18" s="367" t="s">
        <v>5620</v>
      </c>
      <c r="F18" s="367" t="s">
        <v>5621</v>
      </c>
      <c r="G18" s="330" t="s">
        <v>179</v>
      </c>
      <c r="H18" s="367" t="s">
        <v>1215</v>
      </c>
      <c r="I18" s="367">
        <v>20</v>
      </c>
      <c r="J18" s="367" t="s">
        <v>5622</v>
      </c>
      <c r="K18" s="330" t="s">
        <v>81</v>
      </c>
      <c r="L18" s="367"/>
      <c r="M18" s="349">
        <v>15901.83</v>
      </c>
      <c r="N18" s="588"/>
      <c r="O18" s="349">
        <v>6901.83</v>
      </c>
      <c r="P18" s="367"/>
      <c r="Q18" s="367" t="s">
        <v>5623</v>
      </c>
      <c r="R18" s="587" t="s">
        <v>5624</v>
      </c>
    </row>
    <row r="19" spans="1:18" s="487" customFormat="1" ht="409.5" x14ac:dyDescent="0.25">
      <c r="A19" s="584">
        <v>13</v>
      </c>
      <c r="B19" s="330">
        <v>3</v>
      </c>
      <c r="C19" s="330">
        <v>1</v>
      </c>
      <c r="D19" s="330">
        <v>6</v>
      </c>
      <c r="E19" s="367" t="s">
        <v>5625</v>
      </c>
      <c r="F19" s="367" t="s">
        <v>5626</v>
      </c>
      <c r="G19" s="367" t="s">
        <v>5627</v>
      </c>
      <c r="H19" s="367" t="s">
        <v>5628</v>
      </c>
      <c r="I19" s="330">
        <v>47</v>
      </c>
      <c r="J19" s="367" t="s">
        <v>5629</v>
      </c>
      <c r="K19" s="330" t="s">
        <v>73</v>
      </c>
      <c r="L19" s="367"/>
      <c r="M19" s="586">
        <v>66990.710000000006</v>
      </c>
      <c r="N19" s="367"/>
      <c r="O19" s="586">
        <v>66990.710000000006</v>
      </c>
      <c r="P19" s="367"/>
      <c r="Q19" s="423" t="s">
        <v>5630</v>
      </c>
      <c r="R19" s="589" t="s">
        <v>5631</v>
      </c>
    </row>
    <row r="20" spans="1:18" s="487" customFormat="1" ht="210" x14ac:dyDescent="0.25">
      <c r="A20" s="584">
        <v>14</v>
      </c>
      <c r="B20" s="330">
        <v>1</v>
      </c>
      <c r="C20" s="330">
        <v>1</v>
      </c>
      <c r="D20" s="330">
        <v>6</v>
      </c>
      <c r="E20" s="367" t="s">
        <v>5632</v>
      </c>
      <c r="F20" s="367" t="s">
        <v>5633</v>
      </c>
      <c r="G20" s="330" t="s">
        <v>5634</v>
      </c>
      <c r="H20" s="367" t="s">
        <v>5635</v>
      </c>
      <c r="I20" s="590">
        <v>2090</v>
      </c>
      <c r="J20" s="367" t="s">
        <v>5636</v>
      </c>
      <c r="K20" s="330" t="s">
        <v>81</v>
      </c>
      <c r="L20" s="367"/>
      <c r="M20" s="413">
        <v>26076.49</v>
      </c>
      <c r="N20" s="367"/>
      <c r="O20" s="413">
        <v>26076.49</v>
      </c>
      <c r="P20" s="367"/>
      <c r="Q20" s="367" t="s">
        <v>5630</v>
      </c>
      <c r="R20" s="591" t="s">
        <v>5631</v>
      </c>
    </row>
    <row r="21" spans="1:18" s="487" customFormat="1" ht="165" x14ac:dyDescent="0.25">
      <c r="A21" s="330">
        <v>15</v>
      </c>
      <c r="B21" s="330">
        <v>6</v>
      </c>
      <c r="C21" s="330">
        <v>5</v>
      </c>
      <c r="D21" s="330">
        <v>13</v>
      </c>
      <c r="E21" s="367" t="s">
        <v>5637</v>
      </c>
      <c r="F21" s="422" t="s">
        <v>5638</v>
      </c>
      <c r="G21" s="330" t="s">
        <v>734</v>
      </c>
      <c r="H21" s="367" t="s">
        <v>5639</v>
      </c>
      <c r="I21" s="311" t="s">
        <v>1162</v>
      </c>
      <c r="J21" s="422" t="s">
        <v>5640</v>
      </c>
      <c r="K21" s="353" t="s">
        <v>81</v>
      </c>
      <c r="L21" s="353"/>
      <c r="M21" s="349">
        <v>18000</v>
      </c>
      <c r="N21" s="349"/>
      <c r="O21" s="349">
        <v>18000</v>
      </c>
      <c r="P21" s="349"/>
      <c r="Q21" s="423" t="s">
        <v>5641</v>
      </c>
      <c r="R21" s="589" t="s">
        <v>5642</v>
      </c>
    </row>
    <row r="22" spans="1:18" s="129" customFormat="1" ht="90" x14ac:dyDescent="0.25">
      <c r="A22" s="401">
        <v>16</v>
      </c>
      <c r="B22" s="337">
        <v>1</v>
      </c>
      <c r="C22" s="337">
        <v>1</v>
      </c>
      <c r="D22" s="330">
        <v>6</v>
      </c>
      <c r="E22" s="330" t="s">
        <v>5643</v>
      </c>
      <c r="F22" s="330" t="s">
        <v>5644</v>
      </c>
      <c r="G22" s="330" t="s">
        <v>5645</v>
      </c>
      <c r="H22" s="330" t="s">
        <v>5646</v>
      </c>
      <c r="I22" s="311" t="s">
        <v>5592</v>
      </c>
      <c r="J22" s="330" t="s">
        <v>5647</v>
      </c>
      <c r="K22" s="353"/>
      <c r="L22" s="353" t="s">
        <v>127</v>
      </c>
      <c r="M22" s="350"/>
      <c r="N22" s="350">
        <v>10000</v>
      </c>
      <c r="O22" s="350"/>
      <c r="P22" s="350">
        <v>10000</v>
      </c>
      <c r="Q22" s="330" t="s">
        <v>5577</v>
      </c>
      <c r="R22" s="330" t="s">
        <v>5648</v>
      </c>
    </row>
    <row r="23" spans="1:18" s="129" customFormat="1" ht="225" x14ac:dyDescent="0.25">
      <c r="A23" s="356">
        <v>17</v>
      </c>
      <c r="B23" s="337">
        <v>1</v>
      </c>
      <c r="C23" s="337">
        <v>1</v>
      </c>
      <c r="D23" s="330">
        <v>6</v>
      </c>
      <c r="E23" s="330" t="s">
        <v>5649</v>
      </c>
      <c r="F23" s="330" t="s">
        <v>5650</v>
      </c>
      <c r="G23" s="330" t="s">
        <v>5575</v>
      </c>
      <c r="H23" s="311" t="s">
        <v>298</v>
      </c>
      <c r="I23" s="311" t="s">
        <v>5651</v>
      </c>
      <c r="J23" s="330" t="s">
        <v>5652</v>
      </c>
      <c r="K23" s="353"/>
      <c r="L23" s="353" t="s">
        <v>101</v>
      </c>
      <c r="M23" s="350"/>
      <c r="N23" s="350">
        <v>2767.5</v>
      </c>
      <c r="O23" s="350"/>
      <c r="P23" s="350">
        <v>2767.5</v>
      </c>
      <c r="Q23" s="330" t="s">
        <v>5577</v>
      </c>
      <c r="R23" s="330" t="s">
        <v>5578</v>
      </c>
    </row>
    <row r="24" spans="1:18" s="129" customFormat="1" ht="330" x14ac:dyDescent="0.25">
      <c r="A24" s="356">
        <v>18</v>
      </c>
      <c r="B24" s="337">
        <v>6</v>
      </c>
      <c r="C24" s="337">
        <v>1</v>
      </c>
      <c r="D24" s="330">
        <v>3</v>
      </c>
      <c r="E24" s="330" t="s">
        <v>5653</v>
      </c>
      <c r="F24" s="330" t="s">
        <v>5654</v>
      </c>
      <c r="G24" s="330" t="s">
        <v>250</v>
      </c>
      <c r="H24" s="330">
        <v>30</v>
      </c>
      <c r="I24" s="311" t="s">
        <v>5592</v>
      </c>
      <c r="J24" s="330" t="s">
        <v>5655</v>
      </c>
      <c r="K24" s="353"/>
      <c r="L24" s="353" t="s">
        <v>101</v>
      </c>
      <c r="M24" s="350"/>
      <c r="N24" s="350">
        <v>24750</v>
      </c>
      <c r="O24" s="350"/>
      <c r="P24" s="350">
        <v>24750</v>
      </c>
      <c r="Q24" s="330" t="s">
        <v>5577</v>
      </c>
      <c r="R24" s="330" t="s">
        <v>5578</v>
      </c>
    </row>
    <row r="25" spans="1:18" s="129" customFormat="1" ht="90" x14ac:dyDescent="0.25">
      <c r="A25" s="337">
        <v>19</v>
      </c>
      <c r="B25" s="337">
        <v>6</v>
      </c>
      <c r="C25" s="337">
        <v>1</v>
      </c>
      <c r="D25" s="330">
        <v>3</v>
      </c>
      <c r="E25" s="330" t="s">
        <v>5590</v>
      </c>
      <c r="F25" s="330" t="s">
        <v>5656</v>
      </c>
      <c r="G25" s="330" t="s">
        <v>1120</v>
      </c>
      <c r="H25" s="330">
        <v>16</v>
      </c>
      <c r="I25" s="311" t="s">
        <v>5657</v>
      </c>
      <c r="J25" s="330" t="s">
        <v>5658</v>
      </c>
      <c r="K25" s="353"/>
      <c r="L25" s="353" t="s">
        <v>161</v>
      </c>
      <c r="M25" s="350"/>
      <c r="N25" s="350">
        <v>23982.5</v>
      </c>
      <c r="O25" s="350"/>
      <c r="P25" s="350">
        <v>23982.5</v>
      </c>
      <c r="Q25" s="330" t="s">
        <v>5577</v>
      </c>
      <c r="R25" s="330" t="s">
        <v>5578</v>
      </c>
    </row>
    <row r="26" spans="1:18" s="129" customFormat="1" ht="90" x14ac:dyDescent="0.25">
      <c r="A26" s="337">
        <v>20</v>
      </c>
      <c r="B26" s="337">
        <v>6</v>
      </c>
      <c r="C26" s="337">
        <v>1</v>
      </c>
      <c r="D26" s="330">
        <v>3</v>
      </c>
      <c r="E26" s="330" t="s">
        <v>5659</v>
      </c>
      <c r="F26" s="330" t="s">
        <v>5656</v>
      </c>
      <c r="G26" s="330" t="s">
        <v>1120</v>
      </c>
      <c r="H26" s="330" t="s">
        <v>5660</v>
      </c>
      <c r="I26" s="311" t="s">
        <v>5592</v>
      </c>
      <c r="J26" s="330" t="s">
        <v>5661</v>
      </c>
      <c r="K26" s="353"/>
      <c r="L26" s="353" t="s">
        <v>161</v>
      </c>
      <c r="M26" s="350"/>
      <c r="N26" s="350">
        <v>30000</v>
      </c>
      <c r="O26" s="350"/>
      <c r="P26" s="350">
        <v>30000</v>
      </c>
      <c r="Q26" s="330" t="s">
        <v>5577</v>
      </c>
      <c r="R26" s="330" t="s">
        <v>5578</v>
      </c>
    </row>
    <row r="27" spans="1:18" s="129" customFormat="1" ht="75" x14ac:dyDescent="0.25">
      <c r="A27" s="337">
        <v>21</v>
      </c>
      <c r="B27" s="330">
        <v>1</v>
      </c>
      <c r="C27" s="330">
        <v>1</v>
      </c>
      <c r="D27" s="330">
        <v>9</v>
      </c>
      <c r="E27" s="330" t="s">
        <v>5662</v>
      </c>
      <c r="F27" s="367" t="s">
        <v>5663</v>
      </c>
      <c r="G27" s="330" t="s">
        <v>2315</v>
      </c>
      <c r="H27" s="330" t="s">
        <v>5664</v>
      </c>
      <c r="I27" s="367" t="s">
        <v>5592</v>
      </c>
      <c r="J27" s="367" t="s">
        <v>5665</v>
      </c>
      <c r="K27" s="367"/>
      <c r="L27" s="330" t="s">
        <v>52</v>
      </c>
      <c r="M27" s="367"/>
      <c r="N27" s="349">
        <v>18500</v>
      </c>
      <c r="O27" s="367"/>
      <c r="P27" s="349">
        <v>18500</v>
      </c>
      <c r="Q27" s="330" t="s">
        <v>5577</v>
      </c>
      <c r="R27" s="330" t="s">
        <v>5578</v>
      </c>
    </row>
    <row r="28" spans="1:18" s="129" customFormat="1" ht="240" x14ac:dyDescent="0.25">
      <c r="A28" s="356">
        <v>22</v>
      </c>
      <c r="B28" s="337">
        <v>1</v>
      </c>
      <c r="C28" s="337">
        <v>2</v>
      </c>
      <c r="D28" s="330">
        <v>12</v>
      </c>
      <c r="E28" s="330" t="s">
        <v>5666</v>
      </c>
      <c r="F28" s="330" t="s">
        <v>5667</v>
      </c>
      <c r="G28" s="330" t="s">
        <v>250</v>
      </c>
      <c r="H28" s="592" t="s">
        <v>2740</v>
      </c>
      <c r="I28" s="311" t="s">
        <v>5668</v>
      </c>
      <c r="J28" s="593" t="s">
        <v>5601</v>
      </c>
      <c r="K28" s="353"/>
      <c r="L28" s="353" t="s">
        <v>124</v>
      </c>
      <c r="M28" s="350"/>
      <c r="N28" s="350">
        <v>49920</v>
      </c>
      <c r="O28" s="350"/>
      <c r="P28" s="350">
        <v>49920</v>
      </c>
      <c r="Q28" s="330" t="s">
        <v>5577</v>
      </c>
      <c r="R28" s="330" t="s">
        <v>5578</v>
      </c>
    </row>
    <row r="29" spans="1:18" s="129" customFormat="1" ht="195" x14ac:dyDescent="0.25">
      <c r="A29" s="337">
        <v>23</v>
      </c>
      <c r="B29" s="337">
        <v>6</v>
      </c>
      <c r="C29" s="337">
        <v>1</v>
      </c>
      <c r="D29" s="330">
        <v>9</v>
      </c>
      <c r="E29" s="330" t="s">
        <v>5669</v>
      </c>
      <c r="F29" s="367" t="s">
        <v>5670</v>
      </c>
      <c r="G29" s="330" t="s">
        <v>5671</v>
      </c>
      <c r="H29" s="311" t="s">
        <v>5672</v>
      </c>
      <c r="I29" s="311" t="s">
        <v>5673</v>
      </c>
      <c r="J29" s="330" t="s">
        <v>5674</v>
      </c>
      <c r="K29" s="353"/>
      <c r="L29" s="353" t="s">
        <v>52</v>
      </c>
      <c r="M29" s="350"/>
      <c r="N29" s="350">
        <v>38190</v>
      </c>
      <c r="O29" s="350"/>
      <c r="P29" s="350">
        <v>38190</v>
      </c>
      <c r="Q29" s="330" t="s">
        <v>5605</v>
      </c>
      <c r="R29" s="330" t="s">
        <v>5606</v>
      </c>
    </row>
    <row r="30" spans="1:18" s="129" customFormat="1" ht="240" x14ac:dyDescent="0.25">
      <c r="A30" s="337">
        <v>24</v>
      </c>
      <c r="B30" s="337">
        <v>1</v>
      </c>
      <c r="C30" s="337">
        <v>1</v>
      </c>
      <c r="D30" s="330">
        <v>6</v>
      </c>
      <c r="E30" s="315" t="s">
        <v>5675</v>
      </c>
      <c r="F30" s="367" t="s">
        <v>5676</v>
      </c>
      <c r="G30" s="330" t="s">
        <v>79</v>
      </c>
      <c r="H30" s="311" t="s">
        <v>1302</v>
      </c>
      <c r="I30" s="311" t="s">
        <v>1436</v>
      </c>
      <c r="J30" s="330" t="s">
        <v>5677</v>
      </c>
      <c r="K30" s="353"/>
      <c r="L30" s="353" t="s">
        <v>81</v>
      </c>
      <c r="M30" s="350"/>
      <c r="N30" s="350">
        <v>17021</v>
      </c>
      <c r="O30" s="350"/>
      <c r="P30" s="350">
        <v>17021</v>
      </c>
      <c r="Q30" s="330" t="s">
        <v>5678</v>
      </c>
      <c r="R30" s="330" t="s">
        <v>5679</v>
      </c>
    </row>
    <row r="31" spans="1:18" s="129" customFormat="1" ht="225" x14ac:dyDescent="0.25">
      <c r="A31" s="337">
        <v>25</v>
      </c>
      <c r="B31" s="337">
        <v>6</v>
      </c>
      <c r="C31" s="337">
        <v>5</v>
      </c>
      <c r="D31" s="330">
        <v>4</v>
      </c>
      <c r="E31" s="330" t="s">
        <v>5680</v>
      </c>
      <c r="F31" s="367" t="s">
        <v>5681</v>
      </c>
      <c r="G31" s="330" t="s">
        <v>5682</v>
      </c>
      <c r="H31" s="311" t="s">
        <v>5683</v>
      </c>
      <c r="I31" s="311" t="s">
        <v>970</v>
      </c>
      <c r="J31" s="330" t="s">
        <v>5684</v>
      </c>
      <c r="K31" s="353"/>
      <c r="L31" s="353" t="s">
        <v>124</v>
      </c>
      <c r="M31" s="594"/>
      <c r="N31" s="350">
        <v>104811.78</v>
      </c>
      <c r="O31" s="594"/>
      <c r="P31" s="350">
        <v>104811.78</v>
      </c>
      <c r="Q31" s="330" t="s">
        <v>4402</v>
      </c>
      <c r="R31" s="330" t="s">
        <v>5685</v>
      </c>
    </row>
    <row r="32" spans="1:18" s="129" customFormat="1" ht="270" x14ac:dyDescent="0.25">
      <c r="A32" s="337">
        <v>26</v>
      </c>
      <c r="B32" s="351">
        <v>6</v>
      </c>
      <c r="C32" s="351">
        <v>1.3</v>
      </c>
      <c r="D32" s="351">
        <v>13</v>
      </c>
      <c r="E32" s="351" t="s">
        <v>5686</v>
      </c>
      <c r="F32" s="423" t="s">
        <v>5687</v>
      </c>
      <c r="G32" s="351" t="s">
        <v>179</v>
      </c>
      <c r="H32" s="351" t="s">
        <v>5688</v>
      </c>
      <c r="I32" s="351" t="s">
        <v>5689</v>
      </c>
      <c r="J32" s="351" t="s">
        <v>5690</v>
      </c>
      <c r="K32" s="423"/>
      <c r="L32" s="351" t="s">
        <v>81</v>
      </c>
      <c r="M32" s="423"/>
      <c r="N32" s="364">
        <v>18579.95</v>
      </c>
      <c r="O32" s="423"/>
      <c r="P32" s="364">
        <v>8579.9500000000007</v>
      </c>
      <c r="Q32" s="330" t="s">
        <v>5623</v>
      </c>
      <c r="R32" s="330" t="s">
        <v>5691</v>
      </c>
    </row>
    <row r="33" spans="1:125" s="129" customFormat="1" ht="285" x14ac:dyDescent="0.25">
      <c r="A33" s="337">
        <v>27</v>
      </c>
      <c r="B33" s="351">
        <v>6</v>
      </c>
      <c r="C33" s="351">
        <v>1</v>
      </c>
      <c r="D33" s="351">
        <v>6</v>
      </c>
      <c r="E33" s="351" t="s">
        <v>5692</v>
      </c>
      <c r="F33" s="367" t="s">
        <v>5693</v>
      </c>
      <c r="G33" s="351" t="s">
        <v>5694</v>
      </c>
      <c r="H33" s="351" t="s">
        <v>5695</v>
      </c>
      <c r="I33" s="351" t="s">
        <v>5696</v>
      </c>
      <c r="J33" s="351" t="s">
        <v>5697</v>
      </c>
      <c r="K33" s="423"/>
      <c r="L33" s="330" t="s">
        <v>124</v>
      </c>
      <c r="M33" s="423"/>
      <c r="N33" s="364">
        <v>59910.73</v>
      </c>
      <c r="O33" s="423"/>
      <c r="P33" s="364">
        <v>51790.75</v>
      </c>
      <c r="Q33" s="330" t="s">
        <v>1135</v>
      </c>
      <c r="R33" s="330" t="s">
        <v>5698</v>
      </c>
    </row>
    <row r="34" spans="1:125" s="129" customFormat="1" ht="210" x14ac:dyDescent="0.25">
      <c r="A34" s="337">
        <v>28</v>
      </c>
      <c r="B34" s="337">
        <v>1</v>
      </c>
      <c r="C34" s="337">
        <v>1</v>
      </c>
      <c r="D34" s="330">
        <v>6</v>
      </c>
      <c r="E34" s="330" t="s">
        <v>5699</v>
      </c>
      <c r="F34" s="367" t="s">
        <v>5700</v>
      </c>
      <c r="G34" s="330" t="s">
        <v>170</v>
      </c>
      <c r="H34" s="311" t="s">
        <v>450</v>
      </c>
      <c r="I34" s="311" t="s">
        <v>1046</v>
      </c>
      <c r="J34" s="330" t="s">
        <v>5701</v>
      </c>
      <c r="K34" s="353"/>
      <c r="L34" s="353" t="s">
        <v>81</v>
      </c>
      <c r="M34" s="594"/>
      <c r="N34" s="350">
        <v>19705.2</v>
      </c>
      <c r="O34" s="594"/>
      <c r="P34" s="350">
        <v>19705.2</v>
      </c>
      <c r="Q34" s="330" t="s">
        <v>5678</v>
      </c>
      <c r="R34" s="330" t="s">
        <v>5702</v>
      </c>
    </row>
    <row r="35" spans="1:125" s="129" customFormat="1" ht="345" x14ac:dyDescent="0.25">
      <c r="A35" s="330">
        <v>29</v>
      </c>
      <c r="B35" s="330">
        <v>1</v>
      </c>
      <c r="C35" s="330">
        <v>1</v>
      </c>
      <c r="D35" s="330">
        <v>6</v>
      </c>
      <c r="E35" s="330" t="s">
        <v>5703</v>
      </c>
      <c r="F35" s="367" t="s">
        <v>5704</v>
      </c>
      <c r="G35" s="330" t="s">
        <v>5705</v>
      </c>
      <c r="H35" s="330" t="s">
        <v>5706</v>
      </c>
      <c r="I35" s="330" t="s">
        <v>5707</v>
      </c>
      <c r="J35" s="330" t="s">
        <v>5708</v>
      </c>
      <c r="K35" s="367"/>
      <c r="L35" s="330" t="s">
        <v>124</v>
      </c>
      <c r="M35" s="367"/>
      <c r="N35" s="349">
        <v>50107.95</v>
      </c>
      <c r="O35" s="367"/>
      <c r="P35" s="349">
        <v>50107.95</v>
      </c>
      <c r="Q35" s="330" t="s">
        <v>5630</v>
      </c>
      <c r="R35" s="474" t="s">
        <v>5631</v>
      </c>
    </row>
    <row r="36" spans="1:125" s="129" customFormat="1" ht="300" x14ac:dyDescent="0.25">
      <c r="A36" s="584">
        <v>30</v>
      </c>
      <c r="B36" s="358">
        <v>1</v>
      </c>
      <c r="C36" s="358">
        <v>1</v>
      </c>
      <c r="D36" s="358">
        <v>6</v>
      </c>
      <c r="E36" s="358" t="s">
        <v>5709</v>
      </c>
      <c r="F36" s="466" t="s">
        <v>5710</v>
      </c>
      <c r="G36" s="358" t="s">
        <v>37</v>
      </c>
      <c r="H36" s="358">
        <v>2000</v>
      </c>
      <c r="I36" s="358" t="s">
        <v>5711</v>
      </c>
      <c r="J36" s="358" t="s">
        <v>5712</v>
      </c>
      <c r="K36" s="358"/>
      <c r="L36" s="358" t="s">
        <v>81</v>
      </c>
      <c r="M36" s="466"/>
      <c r="N36" s="478">
        <v>34700.550000000003</v>
      </c>
      <c r="O36" s="466"/>
      <c r="P36" s="478">
        <v>31353.75</v>
      </c>
      <c r="Q36" s="358" t="s">
        <v>5630</v>
      </c>
      <c r="R36" s="595" t="s">
        <v>5631</v>
      </c>
    </row>
    <row r="37" spans="1:125" s="467" customFormat="1" ht="195" x14ac:dyDescent="0.25">
      <c r="A37" s="330">
        <v>31</v>
      </c>
      <c r="B37" s="330">
        <v>6</v>
      </c>
      <c r="C37" s="330">
        <v>1</v>
      </c>
      <c r="D37" s="330">
        <v>6</v>
      </c>
      <c r="E37" s="330" t="s">
        <v>5713</v>
      </c>
      <c r="F37" s="367" t="s">
        <v>5714</v>
      </c>
      <c r="G37" s="330" t="s">
        <v>5715</v>
      </c>
      <c r="H37" s="330" t="s">
        <v>5716</v>
      </c>
      <c r="I37" s="330" t="s">
        <v>5717</v>
      </c>
      <c r="J37" s="330" t="s">
        <v>5718</v>
      </c>
      <c r="K37" s="330"/>
      <c r="L37" s="330" t="s">
        <v>81</v>
      </c>
      <c r="M37" s="367"/>
      <c r="N37" s="349">
        <v>30696.15</v>
      </c>
      <c r="O37" s="367"/>
      <c r="P37" s="349">
        <v>25296.15</v>
      </c>
      <c r="Q37" s="330" t="s">
        <v>5719</v>
      </c>
      <c r="R37" s="330" t="s">
        <v>5720</v>
      </c>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row>
    <row r="38" spans="1:125" s="129" customFormat="1" ht="90" x14ac:dyDescent="0.25">
      <c r="A38" s="330">
        <v>32</v>
      </c>
      <c r="B38" s="330">
        <v>6</v>
      </c>
      <c r="C38" s="330">
        <v>1</v>
      </c>
      <c r="D38" s="330">
        <v>6</v>
      </c>
      <c r="E38" s="330" t="s">
        <v>5721</v>
      </c>
      <c r="F38" s="367" t="s">
        <v>5656</v>
      </c>
      <c r="G38" s="330" t="s">
        <v>1120</v>
      </c>
      <c r="H38" s="330" t="s">
        <v>5592</v>
      </c>
      <c r="I38" s="330" t="s">
        <v>5722</v>
      </c>
      <c r="J38" s="330" t="s">
        <v>5723</v>
      </c>
      <c r="K38" s="330"/>
      <c r="L38" s="330" t="s">
        <v>52</v>
      </c>
      <c r="M38" s="367"/>
      <c r="N38" s="349">
        <v>34800</v>
      </c>
      <c r="O38" s="367"/>
      <c r="P38" s="349">
        <v>34800</v>
      </c>
      <c r="Q38" s="330" t="s">
        <v>5577</v>
      </c>
      <c r="R38" s="330" t="s">
        <v>5648</v>
      </c>
    </row>
    <row r="40" spans="1:125" x14ac:dyDescent="0.25">
      <c r="M40" s="1031" t="s">
        <v>242</v>
      </c>
      <c r="N40" s="1032"/>
      <c r="O40" s="1033" t="s">
        <v>243</v>
      </c>
      <c r="P40" s="1033"/>
    </row>
    <row r="41" spans="1:125" x14ac:dyDescent="0.25">
      <c r="M41" s="399" t="s">
        <v>244</v>
      </c>
      <c r="N41" s="399" t="s">
        <v>245</v>
      </c>
      <c r="O41" s="399" t="s">
        <v>244</v>
      </c>
      <c r="P41" s="399" t="s">
        <v>245</v>
      </c>
    </row>
    <row r="42" spans="1:125" x14ac:dyDescent="0.25">
      <c r="M42" s="241">
        <v>15</v>
      </c>
      <c r="N42" s="375">
        <f>O7+O8+O9+O10+O11+O12+O13+P22+P23+P24+P25+P26+P27+P28+P38</f>
        <v>323816.99</v>
      </c>
      <c r="O42" s="62">
        <v>17</v>
      </c>
      <c r="P42" s="375">
        <f>O14+O15+O16+O17+O18+O19+O20+O21+P29+P30+P31+P32+P33+P34+P35+P36+P37</f>
        <v>577722.4</v>
      </c>
    </row>
  </sheetData>
  <mergeCells count="16">
    <mergeCell ref="Q4:Q5"/>
    <mergeCell ref="R4:R5"/>
    <mergeCell ref="M40:N40"/>
    <mergeCell ref="O40:P40"/>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F138-3182-4375-B2D8-4BF8153B5E7C}">
  <dimension ref="A1:S56"/>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M1" s="2"/>
      <c r="N1" s="2"/>
      <c r="O1" s="2"/>
      <c r="P1" s="554"/>
    </row>
    <row r="2" spans="1:19" x14ac:dyDescent="0.25">
      <c r="A2" s="1" t="s">
        <v>6275</v>
      </c>
      <c r="M2" s="2"/>
      <c r="N2" s="2"/>
      <c r="O2" s="2"/>
      <c r="P2" s="554"/>
    </row>
    <row r="3" spans="1:19" x14ac:dyDescent="0.25">
      <c r="M3" s="2"/>
      <c r="N3" s="2"/>
      <c r="O3" s="2"/>
      <c r="P3" s="554"/>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847"/>
      <c r="M4" s="986" t="s">
        <v>10</v>
      </c>
      <c r="N4" s="986"/>
      <c r="O4" s="986" t="s">
        <v>11</v>
      </c>
      <c r="P4" s="986"/>
      <c r="Q4" s="972" t="s">
        <v>12</v>
      </c>
      <c r="R4" s="1160" t="s">
        <v>13</v>
      </c>
      <c r="S4" s="128"/>
    </row>
    <row r="5" spans="1:19" s="129" customFormat="1" ht="35.25" customHeight="1" x14ac:dyDescent="0.25">
      <c r="A5" s="973"/>
      <c r="B5" s="975"/>
      <c r="C5" s="975"/>
      <c r="D5" s="975"/>
      <c r="E5" s="973"/>
      <c r="F5" s="973"/>
      <c r="G5" s="973"/>
      <c r="H5" s="333" t="s">
        <v>14</v>
      </c>
      <c r="I5" s="333" t="s">
        <v>15</v>
      </c>
      <c r="J5" s="973"/>
      <c r="K5" s="334">
        <v>2018</v>
      </c>
      <c r="L5" s="334">
        <v>2019</v>
      </c>
      <c r="M5" s="132">
        <v>2018</v>
      </c>
      <c r="N5" s="132">
        <v>2019</v>
      </c>
      <c r="O5" s="132">
        <v>2018</v>
      </c>
      <c r="P5" s="132">
        <v>2019</v>
      </c>
      <c r="Q5" s="973"/>
      <c r="R5" s="1161"/>
      <c r="S5" s="128"/>
    </row>
    <row r="6" spans="1:19" s="129" customFormat="1" ht="15.75" customHeight="1" x14ac:dyDescent="0.25">
      <c r="A6" s="332" t="s">
        <v>16</v>
      </c>
      <c r="B6" s="333" t="s">
        <v>17</v>
      </c>
      <c r="C6" s="333" t="s">
        <v>18</v>
      </c>
      <c r="D6" s="333" t="s">
        <v>19</v>
      </c>
      <c r="E6" s="332" t="s">
        <v>20</v>
      </c>
      <c r="F6" s="332" t="s">
        <v>21</v>
      </c>
      <c r="G6" s="332" t="s">
        <v>22</v>
      </c>
      <c r="H6" s="333" t="s">
        <v>23</v>
      </c>
      <c r="I6" s="333" t="s">
        <v>24</v>
      </c>
      <c r="J6" s="332" t="s">
        <v>25</v>
      </c>
      <c r="K6" s="334" t="s">
        <v>26</v>
      </c>
      <c r="L6" s="334" t="s">
        <v>27</v>
      </c>
      <c r="M6" s="335" t="s">
        <v>28</v>
      </c>
      <c r="N6" s="335" t="s">
        <v>29</v>
      </c>
      <c r="O6" s="335" t="s">
        <v>30</v>
      </c>
      <c r="P6" s="335" t="s">
        <v>31</v>
      </c>
      <c r="Q6" s="332" t="s">
        <v>32</v>
      </c>
      <c r="R6" s="345" t="s">
        <v>33</v>
      </c>
      <c r="S6" s="128"/>
    </row>
    <row r="7" spans="1:19" s="513" customFormat="1" ht="245.25" customHeight="1" x14ac:dyDescent="0.25">
      <c r="A7" s="584">
        <v>1</v>
      </c>
      <c r="B7" s="330" t="s">
        <v>2506</v>
      </c>
      <c r="C7" s="330">
        <v>1</v>
      </c>
      <c r="D7" s="330">
        <v>13</v>
      </c>
      <c r="E7" s="330" t="s">
        <v>5724</v>
      </c>
      <c r="F7" s="330" t="s">
        <v>5725</v>
      </c>
      <c r="G7" s="330" t="s">
        <v>250</v>
      </c>
      <c r="H7" s="353" t="s">
        <v>170</v>
      </c>
      <c r="I7" s="311" t="s">
        <v>39</v>
      </c>
      <c r="J7" s="330" t="s">
        <v>5726</v>
      </c>
      <c r="K7" s="353" t="s">
        <v>336</v>
      </c>
      <c r="L7" s="353"/>
      <c r="M7" s="349">
        <v>120000</v>
      </c>
      <c r="N7" s="349"/>
      <c r="O7" s="349">
        <v>50270</v>
      </c>
      <c r="P7" s="349"/>
      <c r="Q7" s="330" t="s">
        <v>5727</v>
      </c>
      <c r="R7" s="330" t="s">
        <v>5728</v>
      </c>
    </row>
    <row r="8" spans="1:19" s="513" customFormat="1" ht="177" customHeight="1" x14ac:dyDescent="0.25">
      <c r="A8" s="330">
        <v>2</v>
      </c>
      <c r="B8" s="330" t="s">
        <v>127</v>
      </c>
      <c r="C8" s="330">
        <v>1</v>
      </c>
      <c r="D8" s="330">
        <v>13</v>
      </c>
      <c r="E8" s="367" t="s">
        <v>5729</v>
      </c>
      <c r="F8" s="330" t="s">
        <v>5730</v>
      </c>
      <c r="G8" s="330" t="s">
        <v>79</v>
      </c>
      <c r="H8" s="330" t="s">
        <v>79</v>
      </c>
      <c r="I8" s="311" t="s">
        <v>39</v>
      </c>
      <c r="J8" s="330" t="s">
        <v>5731</v>
      </c>
      <c r="K8" s="353" t="s">
        <v>162</v>
      </c>
      <c r="L8" s="353"/>
      <c r="M8" s="349">
        <v>60000</v>
      </c>
      <c r="N8" s="349"/>
      <c r="O8" s="349">
        <v>60000</v>
      </c>
      <c r="P8" s="349"/>
      <c r="Q8" s="330" t="s">
        <v>5727</v>
      </c>
      <c r="R8" s="330" t="s">
        <v>5728</v>
      </c>
    </row>
    <row r="9" spans="1:19" s="129" customFormat="1" ht="97.5" customHeight="1" x14ac:dyDescent="0.25">
      <c r="A9" s="330">
        <v>3</v>
      </c>
      <c r="B9" s="330" t="s">
        <v>127</v>
      </c>
      <c r="C9" s="330">
        <v>3</v>
      </c>
      <c r="D9" s="330">
        <v>10</v>
      </c>
      <c r="E9" s="367" t="s">
        <v>5732</v>
      </c>
      <c r="F9" s="330" t="s">
        <v>5733</v>
      </c>
      <c r="G9" s="330" t="s">
        <v>5734</v>
      </c>
      <c r="H9" s="330" t="s">
        <v>5734</v>
      </c>
      <c r="I9" s="311" t="s">
        <v>39</v>
      </c>
      <c r="J9" s="330" t="s">
        <v>5735</v>
      </c>
      <c r="K9" s="353" t="s">
        <v>336</v>
      </c>
      <c r="L9" s="353"/>
      <c r="M9" s="349">
        <v>25000</v>
      </c>
      <c r="N9" s="349"/>
      <c r="O9" s="349">
        <v>25000</v>
      </c>
      <c r="P9" s="349"/>
      <c r="Q9" s="330" t="s">
        <v>5727</v>
      </c>
      <c r="R9" s="330" t="s">
        <v>5728</v>
      </c>
    </row>
    <row r="10" spans="1:19" s="129" customFormat="1" ht="120" x14ac:dyDescent="0.25">
      <c r="A10" s="330">
        <v>4</v>
      </c>
      <c r="B10" s="330" t="s">
        <v>68</v>
      </c>
      <c r="C10" s="330">
        <v>1</v>
      </c>
      <c r="D10" s="330">
        <v>3</v>
      </c>
      <c r="E10" s="367" t="s">
        <v>5736</v>
      </c>
      <c r="F10" s="330" t="s">
        <v>5737</v>
      </c>
      <c r="G10" s="330" t="s">
        <v>3243</v>
      </c>
      <c r="H10" s="330" t="s">
        <v>3243</v>
      </c>
      <c r="I10" s="311" t="s">
        <v>39</v>
      </c>
      <c r="J10" s="330" t="s">
        <v>5738</v>
      </c>
      <c r="K10" s="353" t="s">
        <v>312</v>
      </c>
      <c r="L10" s="353"/>
      <c r="M10" s="349">
        <v>40000</v>
      </c>
      <c r="N10" s="349"/>
      <c r="O10" s="349">
        <v>40000</v>
      </c>
      <c r="P10" s="349"/>
      <c r="Q10" s="330" t="s">
        <v>5727</v>
      </c>
      <c r="R10" s="330" t="s">
        <v>5728</v>
      </c>
    </row>
    <row r="11" spans="1:19" s="129" customFormat="1" ht="90" customHeight="1" x14ac:dyDescent="0.25">
      <c r="A11" s="330">
        <v>5</v>
      </c>
      <c r="B11" s="330" t="s">
        <v>68</v>
      </c>
      <c r="C11" s="330">
        <v>5</v>
      </c>
      <c r="D11" s="330">
        <v>11</v>
      </c>
      <c r="E11" s="367" t="s">
        <v>5739</v>
      </c>
      <c r="F11" s="330" t="s">
        <v>5740</v>
      </c>
      <c r="G11" s="330" t="s">
        <v>179</v>
      </c>
      <c r="H11" s="330" t="s">
        <v>179</v>
      </c>
      <c r="I11" s="311" t="s">
        <v>39</v>
      </c>
      <c r="J11" s="330" t="s">
        <v>5741</v>
      </c>
      <c r="K11" s="353" t="s">
        <v>312</v>
      </c>
      <c r="L11" s="353"/>
      <c r="M11" s="349">
        <v>20000</v>
      </c>
      <c r="N11" s="349"/>
      <c r="O11" s="349">
        <v>20000</v>
      </c>
      <c r="P11" s="349"/>
      <c r="Q11" s="330" t="s">
        <v>5727</v>
      </c>
      <c r="R11" s="330" t="s">
        <v>5728</v>
      </c>
    </row>
    <row r="12" spans="1:19" s="513" customFormat="1" ht="81" customHeight="1" x14ac:dyDescent="0.25">
      <c r="A12" s="584">
        <v>6</v>
      </c>
      <c r="B12" s="330">
        <v>6</v>
      </c>
      <c r="C12" s="330">
        <v>5</v>
      </c>
      <c r="D12" s="596">
        <v>4</v>
      </c>
      <c r="E12" s="540" t="s">
        <v>5742</v>
      </c>
      <c r="F12" s="474" t="s">
        <v>5743</v>
      </c>
      <c r="G12" s="330" t="s">
        <v>165</v>
      </c>
      <c r="H12" s="353" t="s">
        <v>165</v>
      </c>
      <c r="I12" s="311" t="s">
        <v>39</v>
      </c>
      <c r="J12" s="367" t="s">
        <v>5744</v>
      </c>
      <c r="K12" s="353" t="s">
        <v>258</v>
      </c>
      <c r="L12" s="353"/>
      <c r="M12" s="349">
        <v>31833.439999999999</v>
      </c>
      <c r="N12" s="349"/>
      <c r="O12" s="349">
        <v>31833.439999999999</v>
      </c>
      <c r="P12" s="349"/>
      <c r="Q12" s="597" t="s">
        <v>5745</v>
      </c>
      <c r="R12" s="330" t="s">
        <v>5746</v>
      </c>
    </row>
    <row r="13" spans="1:19" s="513" customFormat="1" ht="138.75" customHeight="1" x14ac:dyDescent="0.25">
      <c r="A13" s="330">
        <v>7</v>
      </c>
      <c r="B13" s="330">
        <v>1</v>
      </c>
      <c r="C13" s="330">
        <v>1</v>
      </c>
      <c r="D13" s="330">
        <v>6</v>
      </c>
      <c r="E13" s="598" t="s">
        <v>5747</v>
      </c>
      <c r="F13" s="330" t="s">
        <v>5748</v>
      </c>
      <c r="G13" s="330" t="s">
        <v>170</v>
      </c>
      <c r="H13" s="330" t="s">
        <v>170</v>
      </c>
      <c r="I13" s="311" t="s">
        <v>39</v>
      </c>
      <c r="J13" s="330" t="s">
        <v>5749</v>
      </c>
      <c r="K13" s="353" t="s">
        <v>275</v>
      </c>
      <c r="L13" s="353"/>
      <c r="M13" s="349">
        <v>77312.98</v>
      </c>
      <c r="N13" s="349"/>
      <c r="O13" s="349">
        <v>63198.73</v>
      </c>
      <c r="P13" s="349"/>
      <c r="Q13" s="330" t="s">
        <v>5750</v>
      </c>
      <c r="R13" s="330" t="s">
        <v>5751</v>
      </c>
    </row>
    <row r="14" spans="1:19" s="513" customFormat="1" ht="108.75" customHeight="1" x14ac:dyDescent="0.25">
      <c r="A14" s="330">
        <v>8</v>
      </c>
      <c r="B14" s="330">
        <v>1</v>
      </c>
      <c r="C14" s="330">
        <v>1</v>
      </c>
      <c r="D14" s="330">
        <v>6</v>
      </c>
      <c r="E14" s="367" t="s">
        <v>5752</v>
      </c>
      <c r="F14" s="330" t="s">
        <v>5753</v>
      </c>
      <c r="G14" s="330" t="s">
        <v>175</v>
      </c>
      <c r="H14" s="330" t="s">
        <v>175</v>
      </c>
      <c r="I14" s="311" t="s">
        <v>39</v>
      </c>
      <c r="J14" s="330" t="s">
        <v>5754</v>
      </c>
      <c r="K14" s="353" t="s">
        <v>400</v>
      </c>
      <c r="L14" s="353"/>
      <c r="M14" s="349">
        <v>17269.810000000001</v>
      </c>
      <c r="N14" s="349"/>
      <c r="O14" s="349">
        <v>11569.81</v>
      </c>
      <c r="P14" s="349"/>
      <c r="Q14" s="471" t="s">
        <v>3422</v>
      </c>
      <c r="R14" s="330" t="s">
        <v>3423</v>
      </c>
    </row>
    <row r="15" spans="1:19" s="513" customFormat="1" ht="67.5" customHeight="1" x14ac:dyDescent="0.25">
      <c r="A15" s="330">
        <v>9</v>
      </c>
      <c r="B15" s="330">
        <v>6</v>
      </c>
      <c r="C15" s="330">
        <v>1.3</v>
      </c>
      <c r="D15" s="330">
        <v>13</v>
      </c>
      <c r="E15" s="367" t="s">
        <v>5755</v>
      </c>
      <c r="F15" s="330" t="s">
        <v>5756</v>
      </c>
      <c r="G15" s="330" t="s">
        <v>5757</v>
      </c>
      <c r="H15" s="330" t="s">
        <v>5758</v>
      </c>
      <c r="I15" s="311" t="s">
        <v>5759</v>
      </c>
      <c r="J15" s="330" t="s">
        <v>5760</v>
      </c>
      <c r="K15" s="353" t="s">
        <v>5761</v>
      </c>
      <c r="L15" s="353"/>
      <c r="M15" s="349">
        <v>54647.21</v>
      </c>
      <c r="N15" s="349"/>
      <c r="O15" s="349">
        <v>48497.21</v>
      </c>
      <c r="P15" s="599"/>
      <c r="Q15" s="330" t="s">
        <v>5750</v>
      </c>
      <c r="R15" s="474" t="s">
        <v>5751</v>
      </c>
    </row>
    <row r="16" spans="1:19" s="601" customFormat="1" ht="134.25" customHeight="1" x14ac:dyDescent="0.2">
      <c r="A16" s="330">
        <v>10</v>
      </c>
      <c r="B16" s="330">
        <v>4</v>
      </c>
      <c r="C16" s="330">
        <v>1</v>
      </c>
      <c r="D16" s="330">
        <v>13</v>
      </c>
      <c r="E16" s="600" t="s">
        <v>5762</v>
      </c>
      <c r="F16" s="367" t="s">
        <v>5763</v>
      </c>
      <c r="G16" s="330" t="s">
        <v>165</v>
      </c>
      <c r="H16" s="330" t="s">
        <v>165</v>
      </c>
      <c r="I16" s="311" t="s">
        <v>39</v>
      </c>
      <c r="J16" s="330" t="s">
        <v>5764</v>
      </c>
      <c r="K16" s="353" t="s">
        <v>253</v>
      </c>
      <c r="L16" s="353"/>
      <c r="M16" s="349">
        <v>3257.28</v>
      </c>
      <c r="N16" s="349"/>
      <c r="O16" s="349">
        <v>3257.28</v>
      </c>
      <c r="P16" s="349"/>
      <c r="Q16" s="330" t="s">
        <v>5765</v>
      </c>
      <c r="R16" s="330" t="s">
        <v>5766</v>
      </c>
    </row>
    <row r="17" spans="1:18" s="129" customFormat="1" ht="109.5" customHeight="1" x14ac:dyDescent="0.25">
      <c r="A17" s="358">
        <v>11</v>
      </c>
      <c r="B17" s="358">
        <v>3</v>
      </c>
      <c r="C17" s="358">
        <v>3</v>
      </c>
      <c r="D17" s="358">
        <v>10</v>
      </c>
      <c r="E17" s="466" t="s">
        <v>5732</v>
      </c>
      <c r="F17" s="358" t="s">
        <v>5733</v>
      </c>
      <c r="G17" s="358" t="s">
        <v>5734</v>
      </c>
      <c r="H17" s="358" t="s">
        <v>5734</v>
      </c>
      <c r="I17" s="394" t="s">
        <v>39</v>
      </c>
      <c r="J17" s="358" t="s">
        <v>5767</v>
      </c>
      <c r="K17" s="361"/>
      <c r="L17" s="361" t="s">
        <v>336</v>
      </c>
      <c r="M17" s="478"/>
      <c r="N17" s="478">
        <v>44216.04</v>
      </c>
      <c r="O17" s="478"/>
      <c r="P17" s="478">
        <v>44216.04</v>
      </c>
      <c r="Q17" s="358" t="s">
        <v>5727</v>
      </c>
      <c r="R17" s="358" t="s">
        <v>5728</v>
      </c>
    </row>
    <row r="18" spans="1:18" s="129" customFormat="1" ht="111" customHeight="1" x14ac:dyDescent="0.25">
      <c r="A18" s="330">
        <v>12</v>
      </c>
      <c r="B18" s="330" t="s">
        <v>68</v>
      </c>
      <c r="C18" s="330">
        <v>1</v>
      </c>
      <c r="D18" s="330">
        <v>3</v>
      </c>
      <c r="E18" s="367" t="s">
        <v>5768</v>
      </c>
      <c r="F18" s="330" t="s">
        <v>5769</v>
      </c>
      <c r="G18" s="330" t="s">
        <v>961</v>
      </c>
      <c r="H18" s="330" t="s">
        <v>961</v>
      </c>
      <c r="I18" s="311" t="s">
        <v>199</v>
      </c>
      <c r="J18" s="330" t="s">
        <v>652</v>
      </c>
      <c r="K18" s="353"/>
      <c r="L18" s="353" t="s">
        <v>400</v>
      </c>
      <c r="M18" s="349"/>
      <c r="N18" s="349">
        <v>25000</v>
      </c>
      <c r="O18" s="349"/>
      <c r="P18" s="349">
        <v>25000</v>
      </c>
      <c r="Q18" s="330" t="s">
        <v>5727</v>
      </c>
      <c r="R18" s="330" t="s">
        <v>5728</v>
      </c>
    </row>
    <row r="19" spans="1:18" s="129" customFormat="1" ht="114" customHeight="1" x14ac:dyDescent="0.25">
      <c r="A19" s="330">
        <v>13</v>
      </c>
      <c r="B19" s="330" t="s">
        <v>68</v>
      </c>
      <c r="C19" s="330">
        <v>1</v>
      </c>
      <c r="D19" s="330">
        <v>3</v>
      </c>
      <c r="E19" s="367" t="s">
        <v>5770</v>
      </c>
      <c r="F19" s="330" t="s">
        <v>5771</v>
      </c>
      <c r="G19" s="330" t="s">
        <v>5772</v>
      </c>
      <c r="H19" s="330" t="s">
        <v>5772</v>
      </c>
      <c r="I19" s="311" t="s">
        <v>1261</v>
      </c>
      <c r="J19" s="330" t="s">
        <v>652</v>
      </c>
      <c r="K19" s="353"/>
      <c r="L19" s="353" t="s">
        <v>400</v>
      </c>
      <c r="M19" s="349"/>
      <c r="N19" s="349">
        <v>20000</v>
      </c>
      <c r="O19" s="349"/>
      <c r="P19" s="349">
        <v>20000</v>
      </c>
      <c r="Q19" s="330" t="s">
        <v>5727</v>
      </c>
      <c r="R19" s="330" t="s">
        <v>5728</v>
      </c>
    </row>
    <row r="20" spans="1:18" s="129" customFormat="1" ht="96" customHeight="1" x14ac:dyDescent="0.25">
      <c r="A20" s="330">
        <v>14</v>
      </c>
      <c r="B20" s="330" t="s">
        <v>89</v>
      </c>
      <c r="C20" s="330">
        <v>5</v>
      </c>
      <c r="D20" s="330">
        <v>11</v>
      </c>
      <c r="E20" s="367" t="s">
        <v>5773</v>
      </c>
      <c r="F20" s="330" t="s">
        <v>5774</v>
      </c>
      <c r="G20" s="330" t="s">
        <v>170</v>
      </c>
      <c r="H20" s="330" t="s">
        <v>170</v>
      </c>
      <c r="I20" s="311" t="s">
        <v>39</v>
      </c>
      <c r="J20" s="330" t="s">
        <v>5775</v>
      </c>
      <c r="K20" s="353"/>
      <c r="L20" s="353" t="s">
        <v>336</v>
      </c>
      <c r="M20" s="349"/>
      <c r="N20" s="349">
        <v>58000</v>
      </c>
      <c r="O20" s="349"/>
      <c r="P20" s="349">
        <v>58000</v>
      </c>
      <c r="Q20" s="330" t="s">
        <v>5727</v>
      </c>
      <c r="R20" s="330" t="s">
        <v>5728</v>
      </c>
    </row>
    <row r="21" spans="1:18" s="513" customFormat="1" ht="91.5" customHeight="1" x14ac:dyDescent="0.25">
      <c r="A21" s="360">
        <v>15</v>
      </c>
      <c r="B21" s="360">
        <v>6</v>
      </c>
      <c r="C21" s="360">
        <v>5</v>
      </c>
      <c r="D21" s="360">
        <v>4</v>
      </c>
      <c r="E21" s="602" t="s">
        <v>5776</v>
      </c>
      <c r="F21" s="360" t="s">
        <v>5777</v>
      </c>
      <c r="G21" s="360" t="s">
        <v>250</v>
      </c>
      <c r="H21" s="363" t="s">
        <v>170</v>
      </c>
      <c r="I21" s="603" t="s">
        <v>39</v>
      </c>
      <c r="J21" s="604" t="s">
        <v>5778</v>
      </c>
      <c r="K21" s="363"/>
      <c r="L21" s="363" t="s">
        <v>400</v>
      </c>
      <c r="M21" s="605"/>
      <c r="N21" s="605">
        <v>50000</v>
      </c>
      <c r="O21" s="605"/>
      <c r="P21" s="605">
        <v>50000</v>
      </c>
      <c r="Q21" s="606" t="s">
        <v>5727</v>
      </c>
      <c r="R21" s="360" t="s">
        <v>5728</v>
      </c>
    </row>
    <row r="22" spans="1:18" s="513" customFormat="1" ht="219.75" customHeight="1" x14ac:dyDescent="0.25">
      <c r="A22" s="330">
        <v>16</v>
      </c>
      <c r="B22" s="330">
        <v>1</v>
      </c>
      <c r="C22" s="330">
        <v>1</v>
      </c>
      <c r="D22" s="330">
        <v>6</v>
      </c>
      <c r="E22" s="407" t="s">
        <v>5779</v>
      </c>
      <c r="F22" s="330" t="s">
        <v>5748</v>
      </c>
      <c r="G22" s="330" t="s">
        <v>170</v>
      </c>
      <c r="H22" s="330" t="s">
        <v>170</v>
      </c>
      <c r="I22" s="311" t="s">
        <v>39</v>
      </c>
      <c r="J22" s="330" t="s">
        <v>5780</v>
      </c>
      <c r="K22" s="353"/>
      <c r="L22" s="353" t="s">
        <v>336</v>
      </c>
      <c r="M22" s="349"/>
      <c r="N22" s="349">
        <v>100000</v>
      </c>
      <c r="O22" s="349"/>
      <c r="P22" s="349">
        <v>100000</v>
      </c>
      <c r="Q22" s="330" t="s">
        <v>5727</v>
      </c>
      <c r="R22" s="330" t="s">
        <v>5728</v>
      </c>
    </row>
    <row r="23" spans="1:18" s="601" customFormat="1" ht="273" customHeight="1" x14ac:dyDescent="0.2">
      <c r="A23" s="330">
        <v>17</v>
      </c>
      <c r="B23" s="330">
        <v>6</v>
      </c>
      <c r="C23" s="330">
        <v>1</v>
      </c>
      <c r="D23" s="330">
        <v>13</v>
      </c>
      <c r="E23" s="407" t="s">
        <v>5781</v>
      </c>
      <c r="F23" s="367" t="s">
        <v>5782</v>
      </c>
      <c r="G23" s="330" t="s">
        <v>5781</v>
      </c>
      <c r="H23" s="330" t="s">
        <v>5781</v>
      </c>
      <c r="I23" s="311" t="s">
        <v>39</v>
      </c>
      <c r="J23" s="330" t="s">
        <v>5783</v>
      </c>
      <c r="K23" s="353"/>
      <c r="L23" s="353" t="s">
        <v>400</v>
      </c>
      <c r="M23" s="349"/>
      <c r="N23" s="349">
        <v>70000</v>
      </c>
      <c r="O23" s="349"/>
      <c r="P23" s="349">
        <v>70000</v>
      </c>
      <c r="Q23" s="330" t="s">
        <v>5727</v>
      </c>
      <c r="R23" s="330" t="s">
        <v>5728</v>
      </c>
    </row>
    <row r="24" spans="1:18" s="601" customFormat="1" ht="103.5" customHeight="1" x14ac:dyDescent="0.2">
      <c r="A24" s="330">
        <v>18</v>
      </c>
      <c r="B24" s="330" t="s">
        <v>68</v>
      </c>
      <c r="C24" s="330">
        <v>1</v>
      </c>
      <c r="D24" s="330">
        <v>13</v>
      </c>
      <c r="E24" s="367" t="s">
        <v>5739</v>
      </c>
      <c r="F24" s="330" t="s">
        <v>5740</v>
      </c>
      <c r="G24" s="330" t="s">
        <v>179</v>
      </c>
      <c r="H24" s="330" t="s">
        <v>179</v>
      </c>
      <c r="I24" s="311" t="s">
        <v>39</v>
      </c>
      <c r="J24" s="330" t="s">
        <v>5741</v>
      </c>
      <c r="K24" s="353"/>
      <c r="L24" s="353" t="s">
        <v>312</v>
      </c>
      <c r="M24" s="349"/>
      <c r="N24" s="349">
        <v>30000</v>
      </c>
      <c r="O24" s="349"/>
      <c r="P24" s="349">
        <v>30000</v>
      </c>
      <c r="Q24" s="330" t="s">
        <v>5727</v>
      </c>
      <c r="R24" s="330" t="s">
        <v>5728</v>
      </c>
    </row>
    <row r="25" spans="1:18" s="601" customFormat="1" ht="134.25" customHeight="1" x14ac:dyDescent="0.2">
      <c r="A25" s="330">
        <v>19</v>
      </c>
      <c r="B25" s="330">
        <v>6</v>
      </c>
      <c r="C25" s="330">
        <v>1</v>
      </c>
      <c r="D25" s="330">
        <v>13</v>
      </c>
      <c r="E25" s="367" t="s">
        <v>5784</v>
      </c>
      <c r="F25" s="330" t="s">
        <v>5785</v>
      </c>
      <c r="G25" s="330" t="s">
        <v>179</v>
      </c>
      <c r="H25" s="330" t="s">
        <v>179</v>
      </c>
      <c r="I25" s="311" t="s">
        <v>39</v>
      </c>
      <c r="J25" s="330"/>
      <c r="K25" s="353"/>
      <c r="L25" s="353" t="s">
        <v>336</v>
      </c>
      <c r="M25" s="349"/>
      <c r="N25" s="349">
        <v>10000</v>
      </c>
      <c r="O25" s="349"/>
      <c r="P25" s="349">
        <v>10000</v>
      </c>
      <c r="Q25" s="330" t="s">
        <v>5727</v>
      </c>
      <c r="R25" s="330" t="s">
        <v>5728</v>
      </c>
    </row>
    <row r="26" spans="1:18" s="601" customFormat="1" ht="134.25" customHeight="1" x14ac:dyDescent="0.2">
      <c r="A26" s="330">
        <v>20</v>
      </c>
      <c r="B26" s="330">
        <v>6</v>
      </c>
      <c r="C26" s="330">
        <v>3</v>
      </c>
      <c r="D26" s="330">
        <v>10</v>
      </c>
      <c r="E26" s="367" t="s">
        <v>5786</v>
      </c>
      <c r="F26" s="330" t="s">
        <v>5787</v>
      </c>
      <c r="G26" s="330" t="s">
        <v>734</v>
      </c>
      <c r="H26" s="330" t="s">
        <v>734</v>
      </c>
      <c r="I26" s="311" t="s">
        <v>39</v>
      </c>
      <c r="J26" s="330" t="s">
        <v>5788</v>
      </c>
      <c r="K26" s="353"/>
      <c r="L26" s="353" t="s">
        <v>400</v>
      </c>
      <c r="M26" s="349"/>
      <c r="N26" s="349">
        <v>5600</v>
      </c>
      <c r="O26" s="349"/>
      <c r="P26" s="349">
        <v>5600</v>
      </c>
      <c r="Q26" s="330" t="s">
        <v>5727</v>
      </c>
      <c r="R26" s="330" t="s">
        <v>5728</v>
      </c>
    </row>
    <row r="27" spans="1:18" s="129" customFormat="1" ht="75.75" customHeight="1" x14ac:dyDescent="0.25">
      <c r="A27" s="337">
        <v>21</v>
      </c>
      <c r="B27" s="330">
        <v>1</v>
      </c>
      <c r="C27" s="330">
        <v>1</v>
      </c>
      <c r="D27" s="330">
        <v>3</v>
      </c>
      <c r="E27" s="330" t="s">
        <v>5789</v>
      </c>
      <c r="F27" s="330" t="s">
        <v>5790</v>
      </c>
      <c r="G27" s="330" t="s">
        <v>197</v>
      </c>
      <c r="H27" s="330" t="s">
        <v>5791</v>
      </c>
      <c r="I27" s="311" t="s">
        <v>5792</v>
      </c>
      <c r="J27" s="330" t="s">
        <v>5793</v>
      </c>
      <c r="K27" s="352" t="s">
        <v>783</v>
      </c>
      <c r="L27" s="353" t="s">
        <v>5794</v>
      </c>
      <c r="M27" s="350" t="s">
        <v>783</v>
      </c>
      <c r="N27" s="350">
        <v>10341</v>
      </c>
      <c r="O27" s="350" t="s">
        <v>783</v>
      </c>
      <c r="P27" s="350">
        <v>8341</v>
      </c>
      <c r="Q27" s="351" t="s">
        <v>5795</v>
      </c>
      <c r="R27" s="330" t="s">
        <v>5796</v>
      </c>
    </row>
    <row r="28" spans="1:18" s="129" customFormat="1" ht="83.25" customHeight="1" x14ac:dyDescent="0.25">
      <c r="A28" s="337">
        <v>22</v>
      </c>
      <c r="B28" s="330">
        <v>6</v>
      </c>
      <c r="C28" s="330">
        <v>5</v>
      </c>
      <c r="D28" s="330">
        <v>4</v>
      </c>
      <c r="E28" s="330" t="s">
        <v>5797</v>
      </c>
      <c r="F28" s="330" t="s">
        <v>5798</v>
      </c>
      <c r="G28" s="330" t="s">
        <v>5799</v>
      </c>
      <c r="H28" s="330" t="s">
        <v>5800</v>
      </c>
      <c r="I28" s="311" t="s">
        <v>5801</v>
      </c>
      <c r="J28" s="330" t="s">
        <v>5802</v>
      </c>
      <c r="K28" s="327" t="s">
        <v>783</v>
      </c>
      <c r="L28" s="353" t="s">
        <v>5803</v>
      </c>
      <c r="M28" s="350" t="s">
        <v>783</v>
      </c>
      <c r="N28" s="350">
        <v>45551.5</v>
      </c>
      <c r="O28" s="350" t="s">
        <v>783</v>
      </c>
      <c r="P28" s="350">
        <v>44280</v>
      </c>
      <c r="Q28" s="330" t="s">
        <v>5804</v>
      </c>
      <c r="R28" s="330" t="s">
        <v>5805</v>
      </c>
    </row>
    <row r="29" spans="1:18" s="129" customFormat="1" ht="90" customHeight="1" x14ac:dyDescent="0.25">
      <c r="A29" s="337">
        <v>23</v>
      </c>
      <c r="B29" s="330">
        <v>6</v>
      </c>
      <c r="C29" s="330">
        <v>5</v>
      </c>
      <c r="D29" s="330">
        <v>4</v>
      </c>
      <c r="E29" s="330" t="s">
        <v>5806</v>
      </c>
      <c r="F29" s="330" t="s">
        <v>5807</v>
      </c>
      <c r="G29" s="330" t="s">
        <v>170</v>
      </c>
      <c r="H29" s="330" t="s">
        <v>5808</v>
      </c>
      <c r="I29" s="311" t="s">
        <v>5809</v>
      </c>
      <c r="J29" s="330" t="s">
        <v>5810</v>
      </c>
      <c r="K29" s="352" t="s">
        <v>783</v>
      </c>
      <c r="L29" s="353" t="s">
        <v>5811</v>
      </c>
      <c r="M29" s="350" t="s">
        <v>783</v>
      </c>
      <c r="N29" s="350">
        <v>82509</v>
      </c>
      <c r="O29" s="350" t="s">
        <v>783</v>
      </c>
      <c r="P29" s="350">
        <v>77914.2</v>
      </c>
      <c r="Q29" s="351" t="s">
        <v>5812</v>
      </c>
      <c r="R29" s="330" t="s">
        <v>5813</v>
      </c>
    </row>
    <row r="30" spans="1:18" s="129" customFormat="1" ht="63" customHeight="1" x14ac:dyDescent="0.25">
      <c r="A30" s="337">
        <v>24</v>
      </c>
      <c r="B30" s="330">
        <v>6</v>
      </c>
      <c r="C30" s="330">
        <v>5</v>
      </c>
      <c r="D30" s="330">
        <v>4</v>
      </c>
      <c r="E30" s="330" t="s">
        <v>5814</v>
      </c>
      <c r="F30" s="330" t="s">
        <v>5815</v>
      </c>
      <c r="G30" s="330" t="s">
        <v>5816</v>
      </c>
      <c r="H30" s="330" t="s">
        <v>4255</v>
      </c>
      <c r="I30" s="311" t="s">
        <v>5817</v>
      </c>
      <c r="J30" s="330" t="s">
        <v>5818</v>
      </c>
      <c r="K30" s="352" t="s">
        <v>783</v>
      </c>
      <c r="L30" s="353" t="s">
        <v>5811</v>
      </c>
      <c r="M30" s="350" t="s">
        <v>783</v>
      </c>
      <c r="N30" s="350">
        <v>29504.11</v>
      </c>
      <c r="O30" s="350" t="s">
        <v>783</v>
      </c>
      <c r="P30" s="350">
        <v>29436.11</v>
      </c>
      <c r="Q30" s="351" t="s">
        <v>5819</v>
      </c>
      <c r="R30" s="330" t="s">
        <v>5820</v>
      </c>
    </row>
    <row r="31" spans="1:18" s="129" customFormat="1" ht="147.75" customHeight="1" x14ac:dyDescent="0.25">
      <c r="A31" s="337">
        <v>25</v>
      </c>
      <c r="B31" s="330">
        <v>1</v>
      </c>
      <c r="C31" s="330">
        <v>1</v>
      </c>
      <c r="D31" s="330">
        <v>6</v>
      </c>
      <c r="E31" s="330" t="s">
        <v>5821</v>
      </c>
      <c r="F31" s="330" t="s">
        <v>5822</v>
      </c>
      <c r="G31" s="330" t="s">
        <v>5823</v>
      </c>
      <c r="H31" s="311" t="s">
        <v>5824</v>
      </c>
      <c r="I31" s="311" t="s">
        <v>5825</v>
      </c>
      <c r="J31" s="330" t="s">
        <v>5826</v>
      </c>
      <c r="K31" s="327" t="s">
        <v>783</v>
      </c>
      <c r="L31" s="353" t="s">
        <v>5827</v>
      </c>
      <c r="M31" s="350" t="s">
        <v>783</v>
      </c>
      <c r="N31" s="350">
        <v>92244.9</v>
      </c>
      <c r="O31" s="350" t="s">
        <v>783</v>
      </c>
      <c r="P31" s="350">
        <v>83676.899999999994</v>
      </c>
      <c r="Q31" s="330" t="s">
        <v>5828</v>
      </c>
      <c r="R31" s="330" t="s">
        <v>3423</v>
      </c>
    </row>
    <row r="32" spans="1:18" s="129" customFormat="1" ht="108" customHeight="1" x14ac:dyDescent="0.25">
      <c r="A32" s="337">
        <v>26</v>
      </c>
      <c r="B32" s="330">
        <v>5</v>
      </c>
      <c r="C32" s="330">
        <v>1</v>
      </c>
      <c r="D32" s="330">
        <v>6</v>
      </c>
      <c r="E32" s="330" t="s">
        <v>5829</v>
      </c>
      <c r="F32" s="330" t="s">
        <v>5830</v>
      </c>
      <c r="G32" s="330" t="s">
        <v>5831</v>
      </c>
      <c r="H32" s="330" t="s">
        <v>5832</v>
      </c>
      <c r="I32" s="311" t="s">
        <v>5833</v>
      </c>
      <c r="J32" s="330" t="s">
        <v>5834</v>
      </c>
      <c r="K32" s="352" t="s">
        <v>783</v>
      </c>
      <c r="L32" s="353" t="s">
        <v>5835</v>
      </c>
      <c r="M32" s="350" t="s">
        <v>783</v>
      </c>
      <c r="N32" s="350">
        <v>88365.8</v>
      </c>
      <c r="O32" s="350" t="s">
        <v>783</v>
      </c>
      <c r="P32" s="350">
        <v>75245.8</v>
      </c>
      <c r="Q32" s="351" t="s">
        <v>5836</v>
      </c>
      <c r="R32" s="330" t="s">
        <v>5837</v>
      </c>
    </row>
    <row r="33" spans="1:18" s="129" customFormat="1" ht="73.5" customHeight="1" x14ac:dyDescent="0.25">
      <c r="A33" s="337">
        <v>27</v>
      </c>
      <c r="B33" s="330">
        <v>1</v>
      </c>
      <c r="C33" s="330">
        <v>1</v>
      </c>
      <c r="D33" s="330">
        <v>6</v>
      </c>
      <c r="E33" s="330" t="s">
        <v>5838</v>
      </c>
      <c r="F33" s="330" t="s">
        <v>5839</v>
      </c>
      <c r="G33" s="330" t="s">
        <v>197</v>
      </c>
      <c r="H33" s="311" t="s">
        <v>5840</v>
      </c>
      <c r="I33" s="311" t="s">
        <v>5841</v>
      </c>
      <c r="J33" s="330" t="s">
        <v>5842</v>
      </c>
      <c r="K33" s="352" t="s">
        <v>783</v>
      </c>
      <c r="L33" s="353" t="s">
        <v>5827</v>
      </c>
      <c r="M33" s="350" t="s">
        <v>783</v>
      </c>
      <c r="N33" s="350">
        <v>59975</v>
      </c>
      <c r="O33" s="350" t="s">
        <v>783</v>
      </c>
      <c r="P33" s="350">
        <v>59975</v>
      </c>
      <c r="Q33" s="351" t="s">
        <v>5843</v>
      </c>
      <c r="R33" s="330" t="s">
        <v>5844</v>
      </c>
    </row>
    <row r="34" spans="1:18" s="129" customFormat="1" ht="215.25" customHeight="1" x14ac:dyDescent="0.25">
      <c r="A34" s="337">
        <v>28</v>
      </c>
      <c r="B34" s="330">
        <v>1</v>
      </c>
      <c r="C34" s="330">
        <v>1</v>
      </c>
      <c r="D34" s="330">
        <v>9</v>
      </c>
      <c r="E34" s="330" t="s">
        <v>5845</v>
      </c>
      <c r="F34" s="330" t="s">
        <v>5846</v>
      </c>
      <c r="G34" s="330" t="s">
        <v>170</v>
      </c>
      <c r="H34" s="311" t="s">
        <v>5847</v>
      </c>
      <c r="I34" s="311" t="s">
        <v>5848</v>
      </c>
      <c r="J34" s="330" t="s">
        <v>5849</v>
      </c>
      <c r="K34" s="352" t="s">
        <v>783</v>
      </c>
      <c r="L34" s="353" t="s">
        <v>5827</v>
      </c>
      <c r="M34" s="350" t="s">
        <v>783</v>
      </c>
      <c r="N34" s="350">
        <v>122440.3</v>
      </c>
      <c r="O34" s="350" t="s">
        <v>783</v>
      </c>
      <c r="P34" s="350">
        <v>102811.3</v>
      </c>
      <c r="Q34" s="351" t="s">
        <v>5750</v>
      </c>
      <c r="R34" s="330" t="s">
        <v>5850</v>
      </c>
    </row>
    <row r="35" spans="1:18" s="129" customFormat="1" ht="89.25" customHeight="1" x14ac:dyDescent="0.25">
      <c r="A35" s="337">
        <v>29</v>
      </c>
      <c r="B35" s="330">
        <v>2</v>
      </c>
      <c r="C35" s="330">
        <v>1</v>
      </c>
      <c r="D35" s="330">
        <v>9</v>
      </c>
      <c r="E35" s="330" t="s">
        <v>5851</v>
      </c>
      <c r="F35" s="330" t="s">
        <v>5852</v>
      </c>
      <c r="G35" s="330" t="s">
        <v>5853</v>
      </c>
      <c r="H35" s="330" t="s">
        <v>5854</v>
      </c>
      <c r="I35" s="311" t="s">
        <v>5855</v>
      </c>
      <c r="J35" s="330" t="s">
        <v>5856</v>
      </c>
      <c r="K35" s="327" t="s">
        <v>783</v>
      </c>
      <c r="L35" s="353" t="s">
        <v>5811</v>
      </c>
      <c r="M35" s="350" t="s">
        <v>783</v>
      </c>
      <c r="N35" s="350">
        <v>50265.05</v>
      </c>
      <c r="O35" s="350" t="s">
        <v>783</v>
      </c>
      <c r="P35" s="350">
        <v>40104.699999999997</v>
      </c>
      <c r="Q35" s="330" t="s">
        <v>5828</v>
      </c>
      <c r="R35" s="330" t="s">
        <v>3423</v>
      </c>
    </row>
    <row r="36" spans="1:18" s="129" customFormat="1" ht="58.5" customHeight="1" x14ac:dyDescent="0.25">
      <c r="A36" s="337">
        <v>30</v>
      </c>
      <c r="B36" s="330">
        <v>1</v>
      </c>
      <c r="C36" s="330">
        <v>1</v>
      </c>
      <c r="D36" s="330">
        <v>9</v>
      </c>
      <c r="E36" s="330" t="s">
        <v>5857</v>
      </c>
      <c r="F36" s="330" t="s">
        <v>5858</v>
      </c>
      <c r="G36" s="330" t="s">
        <v>170</v>
      </c>
      <c r="H36" s="330" t="s">
        <v>5847</v>
      </c>
      <c r="I36" s="311" t="s">
        <v>5859</v>
      </c>
      <c r="J36" s="330" t="s">
        <v>5860</v>
      </c>
      <c r="K36" s="352" t="s">
        <v>783</v>
      </c>
      <c r="L36" s="353" t="s">
        <v>5827</v>
      </c>
      <c r="M36" s="350" t="s">
        <v>783</v>
      </c>
      <c r="N36" s="350">
        <v>78781.11</v>
      </c>
      <c r="O36" s="350" t="s">
        <v>783</v>
      </c>
      <c r="P36" s="350">
        <v>78781.11</v>
      </c>
      <c r="Q36" s="351" t="s">
        <v>5843</v>
      </c>
      <c r="R36" s="330" t="s">
        <v>5844</v>
      </c>
    </row>
    <row r="37" spans="1:18" s="129" customFormat="1" ht="132" customHeight="1" x14ac:dyDescent="0.25">
      <c r="A37" s="337">
        <v>31</v>
      </c>
      <c r="B37" s="330">
        <v>2</v>
      </c>
      <c r="C37" s="330" t="s">
        <v>1665</v>
      </c>
      <c r="D37" s="330">
        <v>10</v>
      </c>
      <c r="E37" s="330" t="s">
        <v>5861</v>
      </c>
      <c r="F37" s="330" t="s">
        <v>5862</v>
      </c>
      <c r="G37" s="330" t="s">
        <v>1169</v>
      </c>
      <c r="H37" s="330" t="s">
        <v>5863</v>
      </c>
      <c r="I37" s="311" t="s">
        <v>5864</v>
      </c>
      <c r="J37" s="330" t="s">
        <v>5865</v>
      </c>
      <c r="K37" s="352" t="s">
        <v>783</v>
      </c>
      <c r="L37" s="353" t="s">
        <v>5811</v>
      </c>
      <c r="M37" s="350" t="s">
        <v>783</v>
      </c>
      <c r="N37" s="350">
        <v>97218.4</v>
      </c>
      <c r="O37" s="350" t="s">
        <v>783</v>
      </c>
      <c r="P37" s="350">
        <v>50000</v>
      </c>
      <c r="Q37" s="351" t="s">
        <v>5828</v>
      </c>
      <c r="R37" s="330" t="s">
        <v>3423</v>
      </c>
    </row>
    <row r="38" spans="1:18" s="129" customFormat="1" ht="78.75" customHeight="1" x14ac:dyDescent="0.25">
      <c r="A38" s="337">
        <v>32</v>
      </c>
      <c r="B38" s="330">
        <v>6</v>
      </c>
      <c r="C38" s="330">
        <v>5</v>
      </c>
      <c r="D38" s="330">
        <v>11</v>
      </c>
      <c r="E38" s="330" t="s">
        <v>5866</v>
      </c>
      <c r="F38" s="330" t="s">
        <v>5867</v>
      </c>
      <c r="G38" s="330" t="s">
        <v>1166</v>
      </c>
      <c r="H38" s="330" t="s">
        <v>5868</v>
      </c>
      <c r="I38" s="311" t="s">
        <v>5869</v>
      </c>
      <c r="J38" s="330" t="s">
        <v>5870</v>
      </c>
      <c r="K38" s="327" t="s">
        <v>783</v>
      </c>
      <c r="L38" s="353" t="s">
        <v>5811</v>
      </c>
      <c r="M38" s="350" t="s">
        <v>783</v>
      </c>
      <c r="N38" s="350">
        <v>22430</v>
      </c>
      <c r="O38" s="350" t="s">
        <v>783</v>
      </c>
      <c r="P38" s="350">
        <v>18810.18</v>
      </c>
      <c r="Q38" s="330" t="s">
        <v>5871</v>
      </c>
      <c r="R38" s="330" t="s">
        <v>5872</v>
      </c>
    </row>
    <row r="39" spans="1:18" s="129" customFormat="1" ht="93" customHeight="1" x14ac:dyDescent="0.25">
      <c r="A39" s="337">
        <v>33</v>
      </c>
      <c r="B39" s="330">
        <v>6</v>
      </c>
      <c r="C39" s="330">
        <v>5</v>
      </c>
      <c r="D39" s="330">
        <v>11</v>
      </c>
      <c r="E39" s="330" t="s">
        <v>5752</v>
      </c>
      <c r="F39" s="330" t="s">
        <v>5873</v>
      </c>
      <c r="G39" s="330" t="s">
        <v>5874</v>
      </c>
      <c r="H39" s="311" t="s">
        <v>5875</v>
      </c>
      <c r="I39" s="311" t="s">
        <v>5876</v>
      </c>
      <c r="J39" s="330" t="s">
        <v>5877</v>
      </c>
      <c r="K39" s="352" t="s">
        <v>783</v>
      </c>
      <c r="L39" s="353" t="s">
        <v>5835</v>
      </c>
      <c r="M39" s="350" t="s">
        <v>783</v>
      </c>
      <c r="N39" s="350">
        <v>18638.02</v>
      </c>
      <c r="O39" s="350" t="s">
        <v>783</v>
      </c>
      <c r="P39" s="350">
        <v>12938.02</v>
      </c>
      <c r="Q39" s="351" t="s">
        <v>5828</v>
      </c>
      <c r="R39" s="330" t="s">
        <v>3423</v>
      </c>
    </row>
    <row r="40" spans="1:18" s="129" customFormat="1" ht="75" customHeight="1" x14ac:dyDescent="0.25">
      <c r="A40" s="337">
        <v>34</v>
      </c>
      <c r="B40" s="330">
        <v>6</v>
      </c>
      <c r="C40" s="330">
        <v>5</v>
      </c>
      <c r="D40" s="330">
        <v>11</v>
      </c>
      <c r="E40" s="330" t="s">
        <v>5878</v>
      </c>
      <c r="F40" s="330" t="s">
        <v>5879</v>
      </c>
      <c r="G40" s="330" t="s">
        <v>1169</v>
      </c>
      <c r="H40" s="311" t="s">
        <v>5880</v>
      </c>
      <c r="I40" s="311" t="s">
        <v>5881</v>
      </c>
      <c r="J40" s="330" t="s">
        <v>5882</v>
      </c>
      <c r="K40" s="352" t="s">
        <v>783</v>
      </c>
      <c r="L40" s="353" t="s">
        <v>5803</v>
      </c>
      <c r="M40" s="350" t="s">
        <v>783</v>
      </c>
      <c r="N40" s="350">
        <v>27130.49</v>
      </c>
      <c r="O40" s="350" t="s">
        <v>783</v>
      </c>
      <c r="P40" s="350">
        <v>23060.49</v>
      </c>
      <c r="Q40" s="351" t="s">
        <v>5871</v>
      </c>
      <c r="R40" s="330" t="s">
        <v>5872</v>
      </c>
    </row>
    <row r="41" spans="1:18" s="129" customFormat="1" ht="69.75" customHeight="1" x14ac:dyDescent="0.25">
      <c r="A41" s="337">
        <v>35</v>
      </c>
      <c r="B41" s="330">
        <v>6</v>
      </c>
      <c r="C41" s="330">
        <v>1</v>
      </c>
      <c r="D41" s="330">
        <v>13</v>
      </c>
      <c r="E41" s="330" t="s">
        <v>5883</v>
      </c>
      <c r="F41" s="330" t="s">
        <v>5884</v>
      </c>
      <c r="G41" s="330" t="s">
        <v>1169</v>
      </c>
      <c r="H41" s="330" t="s">
        <v>5885</v>
      </c>
      <c r="I41" s="311" t="s">
        <v>5886</v>
      </c>
      <c r="J41" s="330" t="s">
        <v>5887</v>
      </c>
      <c r="K41" s="352" t="s">
        <v>783</v>
      </c>
      <c r="L41" s="353" t="s">
        <v>5888</v>
      </c>
      <c r="M41" s="350" t="s">
        <v>783</v>
      </c>
      <c r="N41" s="350">
        <v>24406.400000000001</v>
      </c>
      <c r="O41" s="350" t="s">
        <v>783</v>
      </c>
      <c r="P41" s="350">
        <v>18900</v>
      </c>
      <c r="Q41" s="351" t="s">
        <v>5889</v>
      </c>
      <c r="R41" s="330" t="s">
        <v>5890</v>
      </c>
    </row>
    <row r="42" spans="1:18" s="129" customFormat="1" ht="84.75" customHeight="1" x14ac:dyDescent="0.25">
      <c r="A42" s="337">
        <v>36</v>
      </c>
      <c r="B42" s="330">
        <v>6</v>
      </c>
      <c r="C42" s="330">
        <v>1</v>
      </c>
      <c r="D42" s="330">
        <v>13</v>
      </c>
      <c r="E42" s="330" t="s">
        <v>5891</v>
      </c>
      <c r="F42" s="330" t="s">
        <v>5892</v>
      </c>
      <c r="G42" s="330" t="s">
        <v>1169</v>
      </c>
      <c r="H42" s="330" t="s">
        <v>5885</v>
      </c>
      <c r="I42" s="311" t="s">
        <v>5864</v>
      </c>
      <c r="J42" s="330" t="s">
        <v>5893</v>
      </c>
      <c r="K42" s="352" t="s">
        <v>783</v>
      </c>
      <c r="L42" s="353" t="s">
        <v>5803</v>
      </c>
      <c r="M42" s="350" t="s">
        <v>783</v>
      </c>
      <c r="N42" s="350">
        <v>49279.42</v>
      </c>
      <c r="O42" s="350" t="s">
        <v>783</v>
      </c>
      <c r="P42" s="350">
        <v>39875.85</v>
      </c>
      <c r="Q42" s="351" t="s">
        <v>5750</v>
      </c>
      <c r="R42" s="330" t="s">
        <v>5850</v>
      </c>
    </row>
    <row r="43" spans="1:18" s="129" customFormat="1" ht="147.75" customHeight="1" x14ac:dyDescent="0.25">
      <c r="A43" s="337">
        <v>37</v>
      </c>
      <c r="B43" s="330">
        <v>6</v>
      </c>
      <c r="C43" s="330">
        <v>1</v>
      </c>
      <c r="D43" s="330">
        <v>13</v>
      </c>
      <c r="E43" s="330" t="s">
        <v>5894</v>
      </c>
      <c r="F43" s="330" t="s">
        <v>5895</v>
      </c>
      <c r="G43" s="330" t="s">
        <v>5896</v>
      </c>
      <c r="H43" s="330" t="s">
        <v>5897</v>
      </c>
      <c r="I43" s="311" t="s">
        <v>5898</v>
      </c>
      <c r="J43" s="330" t="s">
        <v>5899</v>
      </c>
      <c r="K43" s="327" t="s">
        <v>783</v>
      </c>
      <c r="L43" s="353" t="s">
        <v>5803</v>
      </c>
      <c r="M43" s="350" t="s">
        <v>783</v>
      </c>
      <c r="N43" s="350">
        <v>29034.76</v>
      </c>
      <c r="O43" s="350" t="s">
        <v>783</v>
      </c>
      <c r="P43" s="350">
        <v>24583.18</v>
      </c>
      <c r="Q43" s="330" t="s">
        <v>5828</v>
      </c>
      <c r="R43" s="330" t="s">
        <v>3423</v>
      </c>
    </row>
    <row r="44" spans="1:18" s="129" customFormat="1" ht="113.25" customHeight="1" x14ac:dyDescent="0.25">
      <c r="A44" s="337">
        <v>38</v>
      </c>
      <c r="B44" s="330">
        <v>1</v>
      </c>
      <c r="C44" s="330">
        <v>1</v>
      </c>
      <c r="D44" s="330">
        <v>13</v>
      </c>
      <c r="E44" s="330" t="s">
        <v>5900</v>
      </c>
      <c r="F44" s="330" t="s">
        <v>5901</v>
      </c>
      <c r="G44" s="330" t="s">
        <v>5902</v>
      </c>
      <c r="H44" s="311" t="s">
        <v>5903</v>
      </c>
      <c r="I44" s="311" t="s">
        <v>5904</v>
      </c>
      <c r="J44" s="330" t="s">
        <v>5905</v>
      </c>
      <c r="K44" s="327" t="s">
        <v>783</v>
      </c>
      <c r="L44" s="353" t="s">
        <v>5827</v>
      </c>
      <c r="M44" s="350" t="s">
        <v>783</v>
      </c>
      <c r="N44" s="350">
        <v>78321.179999999993</v>
      </c>
      <c r="O44" s="350" t="s">
        <v>783</v>
      </c>
      <c r="P44" s="350">
        <v>77730.78</v>
      </c>
      <c r="Q44" s="351" t="s">
        <v>5906</v>
      </c>
      <c r="R44" s="330" t="s">
        <v>5907</v>
      </c>
    </row>
    <row r="45" spans="1:18" s="129" customFormat="1" ht="99.75" customHeight="1" x14ac:dyDescent="0.25">
      <c r="A45" s="337">
        <v>39</v>
      </c>
      <c r="B45" s="330">
        <v>1</v>
      </c>
      <c r="C45" s="330">
        <v>1</v>
      </c>
      <c r="D45" s="330">
        <v>13</v>
      </c>
      <c r="E45" s="330" t="s">
        <v>5908</v>
      </c>
      <c r="F45" s="330" t="s">
        <v>5909</v>
      </c>
      <c r="G45" s="330" t="s">
        <v>165</v>
      </c>
      <c r="H45" s="311" t="s">
        <v>4255</v>
      </c>
      <c r="I45" s="311" t="s">
        <v>5910</v>
      </c>
      <c r="J45" s="330" t="s">
        <v>5911</v>
      </c>
      <c r="K45" s="352" t="s">
        <v>783</v>
      </c>
      <c r="L45" s="353" t="s">
        <v>5803</v>
      </c>
      <c r="M45" s="350" t="s">
        <v>783</v>
      </c>
      <c r="N45" s="350">
        <v>7642.46</v>
      </c>
      <c r="O45" s="350" t="s">
        <v>783</v>
      </c>
      <c r="P45" s="350">
        <v>6559.95</v>
      </c>
      <c r="Q45" s="351" t="s">
        <v>5912</v>
      </c>
      <c r="R45" s="330" t="s">
        <v>5913</v>
      </c>
    </row>
    <row r="46" spans="1:18" s="129" customFormat="1" ht="118.5" customHeight="1" x14ac:dyDescent="0.25">
      <c r="A46" s="337">
        <v>40</v>
      </c>
      <c r="B46" s="330">
        <v>4</v>
      </c>
      <c r="C46" s="330">
        <v>1</v>
      </c>
      <c r="D46" s="330">
        <v>13</v>
      </c>
      <c r="E46" s="330" t="s">
        <v>5914</v>
      </c>
      <c r="F46" s="330" t="s">
        <v>5915</v>
      </c>
      <c r="G46" s="330" t="s">
        <v>37</v>
      </c>
      <c r="H46" s="311" t="s">
        <v>5916</v>
      </c>
      <c r="I46" s="311" t="s">
        <v>5917</v>
      </c>
      <c r="J46" s="330" t="s">
        <v>5918</v>
      </c>
      <c r="K46" s="353" t="s">
        <v>783</v>
      </c>
      <c r="L46" s="353" t="s">
        <v>5888</v>
      </c>
      <c r="M46" s="350" t="s">
        <v>783</v>
      </c>
      <c r="N46" s="350">
        <v>2950.77</v>
      </c>
      <c r="O46" s="350" t="s">
        <v>783</v>
      </c>
      <c r="P46" s="350">
        <v>2950.77</v>
      </c>
      <c r="Q46" s="330" t="s">
        <v>5912</v>
      </c>
      <c r="R46" s="330" t="s">
        <v>5919</v>
      </c>
    </row>
    <row r="47" spans="1:18" s="129" customFormat="1" ht="102" customHeight="1" x14ac:dyDescent="0.25">
      <c r="A47" s="330">
        <v>41</v>
      </c>
      <c r="B47" s="330">
        <v>3</v>
      </c>
      <c r="C47" s="330">
        <v>3</v>
      </c>
      <c r="D47" s="330">
        <v>10</v>
      </c>
      <c r="E47" s="407" t="s">
        <v>5920</v>
      </c>
      <c r="F47" s="330" t="s">
        <v>5921</v>
      </c>
      <c r="G47" s="330" t="s">
        <v>5922</v>
      </c>
      <c r="H47" s="330" t="s">
        <v>5922</v>
      </c>
      <c r="I47" s="330">
        <v>1</v>
      </c>
      <c r="J47" s="330" t="s">
        <v>5923</v>
      </c>
      <c r="K47" s="407"/>
      <c r="L47" s="330" t="s">
        <v>312</v>
      </c>
      <c r="M47" s="407"/>
      <c r="N47" s="349">
        <v>24000</v>
      </c>
      <c r="O47" s="407"/>
      <c r="P47" s="349">
        <v>24000</v>
      </c>
      <c r="Q47" s="330" t="s">
        <v>5727</v>
      </c>
      <c r="R47" s="330" t="s">
        <v>5728</v>
      </c>
    </row>
    <row r="49" spans="13:16" x14ac:dyDescent="0.25">
      <c r="M49" s="1031" t="s">
        <v>242</v>
      </c>
      <c r="N49" s="1032"/>
      <c r="O49" s="1033" t="s">
        <v>243</v>
      </c>
      <c r="P49" s="1033"/>
    </row>
    <row r="50" spans="13:16" x14ac:dyDescent="0.25">
      <c r="M50" s="399" t="s">
        <v>244</v>
      </c>
      <c r="N50" s="399" t="s">
        <v>245</v>
      </c>
      <c r="O50" s="399" t="s">
        <v>244</v>
      </c>
      <c r="P50" s="399" t="s">
        <v>245</v>
      </c>
    </row>
    <row r="51" spans="13:16" x14ac:dyDescent="0.25">
      <c r="M51" s="241">
        <v>16</v>
      </c>
      <c r="N51" s="375">
        <f>O7+O8+O9+O10+O11+P17+P18+P19+P20+P21+P22+P23+P24+P25+P26+P47</f>
        <v>632086.04</v>
      </c>
      <c r="O51" s="331">
        <v>25</v>
      </c>
      <c r="P51" s="375">
        <v>1034331.81</v>
      </c>
    </row>
    <row r="56" spans="13:16" x14ac:dyDescent="0.25">
      <c r="P56" s="2"/>
    </row>
  </sheetData>
  <mergeCells count="16">
    <mergeCell ref="Q4:Q5"/>
    <mergeCell ref="R4:R5"/>
    <mergeCell ref="M49:N49"/>
    <mergeCell ref="O49:P49"/>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L242"/>
  <sheetViews>
    <sheetView zoomScale="70" zoomScaleNormal="70" workbookViewId="0">
      <selection activeCell="K254" sqref="K254"/>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style="20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H1" s="189"/>
      <c r="M1" s="125"/>
      <c r="N1" s="125"/>
      <c r="O1" s="125"/>
      <c r="P1" s="126"/>
      <c r="R1" s="270"/>
    </row>
    <row r="2" spans="1:19" s="22" customFormat="1" x14ac:dyDescent="0.25">
      <c r="A2" s="1" t="s">
        <v>6276</v>
      </c>
      <c r="H2" s="189"/>
      <c r="M2" s="125"/>
      <c r="N2" s="125"/>
      <c r="O2" s="125"/>
      <c r="P2" s="126"/>
      <c r="R2" s="270"/>
    </row>
    <row r="3" spans="1:19" s="22" customFormat="1" x14ac:dyDescent="0.25">
      <c r="H3" s="189"/>
      <c r="M3" s="125"/>
      <c r="N3" s="125"/>
      <c r="O3" s="125"/>
      <c r="P3" s="126"/>
      <c r="R3" s="270"/>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1160"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1161"/>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271" t="s">
        <v>33</v>
      </c>
      <c r="S6" s="128"/>
    </row>
    <row r="7" spans="1:19" s="13" customFormat="1" ht="112.5" customHeight="1" x14ac:dyDescent="0.25">
      <c r="A7" s="75">
        <v>1</v>
      </c>
      <c r="B7" s="75" t="s">
        <v>68</v>
      </c>
      <c r="C7" s="75" t="s">
        <v>2367</v>
      </c>
      <c r="D7" s="75">
        <v>3</v>
      </c>
      <c r="E7" s="75" t="s">
        <v>2368</v>
      </c>
      <c r="F7" s="75" t="s">
        <v>2369</v>
      </c>
      <c r="G7" s="90" t="s">
        <v>301</v>
      </c>
      <c r="H7" s="75" t="s">
        <v>2370</v>
      </c>
      <c r="I7" s="75" t="s">
        <v>2371</v>
      </c>
      <c r="J7" s="75" t="s">
        <v>2372</v>
      </c>
      <c r="K7" s="138" t="s">
        <v>73</v>
      </c>
      <c r="L7" s="138"/>
      <c r="M7" s="138">
        <v>30000</v>
      </c>
      <c r="N7" s="138"/>
      <c r="O7" s="138">
        <v>30000</v>
      </c>
      <c r="P7" s="138"/>
      <c r="Q7" s="75" t="s">
        <v>2373</v>
      </c>
      <c r="R7" s="75" t="s">
        <v>2374</v>
      </c>
      <c r="S7" s="12"/>
    </row>
    <row r="8" spans="1:19" s="13" customFormat="1" ht="75" x14ac:dyDescent="0.25">
      <c r="A8" s="113">
        <v>2</v>
      </c>
      <c r="B8" s="70" t="s">
        <v>68</v>
      </c>
      <c r="C8" s="70" t="s">
        <v>2367</v>
      </c>
      <c r="D8" s="70">
        <v>3</v>
      </c>
      <c r="E8" s="70" t="s">
        <v>2375</v>
      </c>
      <c r="F8" s="70" t="s">
        <v>2369</v>
      </c>
      <c r="G8" s="70" t="s">
        <v>1063</v>
      </c>
      <c r="H8" s="70" t="s">
        <v>2376</v>
      </c>
      <c r="I8" s="113">
        <v>11</v>
      </c>
      <c r="J8" s="113" t="s">
        <v>2372</v>
      </c>
      <c r="K8" s="114" t="s">
        <v>73</v>
      </c>
      <c r="L8" s="114"/>
      <c r="M8" s="114">
        <v>30000</v>
      </c>
      <c r="N8" s="114"/>
      <c r="O8" s="114">
        <v>30000</v>
      </c>
      <c r="P8" s="114"/>
      <c r="Q8" s="70" t="s">
        <v>2373</v>
      </c>
      <c r="R8" s="70" t="s">
        <v>2377</v>
      </c>
      <c r="S8" s="12"/>
    </row>
    <row r="9" spans="1:19" s="13" customFormat="1" ht="129" customHeight="1" x14ac:dyDescent="0.25">
      <c r="A9" s="86">
        <v>3</v>
      </c>
      <c r="B9" s="75" t="s">
        <v>68</v>
      </c>
      <c r="C9" s="75">
        <v>5</v>
      </c>
      <c r="D9" s="75">
        <v>4</v>
      </c>
      <c r="E9" s="75" t="s">
        <v>2378</v>
      </c>
      <c r="F9" s="138" t="s">
        <v>2379</v>
      </c>
      <c r="G9" s="75" t="s">
        <v>2047</v>
      </c>
      <c r="H9" s="75" t="s">
        <v>1016</v>
      </c>
      <c r="I9" s="75">
        <v>1</v>
      </c>
      <c r="J9" s="75" t="s">
        <v>2380</v>
      </c>
      <c r="K9" s="75" t="s">
        <v>89</v>
      </c>
      <c r="L9" s="75"/>
      <c r="M9" s="138">
        <v>65000</v>
      </c>
      <c r="N9" s="138"/>
      <c r="O9" s="138">
        <v>65000</v>
      </c>
      <c r="P9" s="138"/>
      <c r="Q9" s="75" t="s">
        <v>2373</v>
      </c>
      <c r="R9" s="75" t="s">
        <v>2374</v>
      </c>
    </row>
    <row r="10" spans="1:19" s="22" customFormat="1" ht="99.75" customHeight="1" x14ac:dyDescent="0.25">
      <c r="A10" s="108">
        <v>4</v>
      </c>
      <c r="B10" s="113" t="s">
        <v>68</v>
      </c>
      <c r="C10" s="113">
        <v>5</v>
      </c>
      <c r="D10" s="113">
        <v>4</v>
      </c>
      <c r="E10" s="70" t="s">
        <v>2381</v>
      </c>
      <c r="F10" s="152" t="s">
        <v>2382</v>
      </c>
      <c r="G10" s="70" t="s">
        <v>2047</v>
      </c>
      <c r="H10" s="70" t="s">
        <v>1016</v>
      </c>
      <c r="I10" s="113">
        <v>1</v>
      </c>
      <c r="J10" s="113" t="s">
        <v>2380</v>
      </c>
      <c r="K10" s="113" t="s">
        <v>161</v>
      </c>
      <c r="L10" s="113"/>
      <c r="M10" s="114">
        <v>15000</v>
      </c>
      <c r="N10" s="114"/>
      <c r="O10" s="114">
        <v>15000</v>
      </c>
      <c r="P10" s="114"/>
      <c r="Q10" s="70" t="s">
        <v>2373</v>
      </c>
      <c r="R10" s="70" t="s">
        <v>2374</v>
      </c>
    </row>
    <row r="11" spans="1:19" s="13" customFormat="1" ht="135" x14ac:dyDescent="0.25">
      <c r="A11" s="75">
        <v>5</v>
      </c>
      <c r="B11" s="75" t="s">
        <v>68</v>
      </c>
      <c r="C11" s="75">
        <v>1</v>
      </c>
      <c r="D11" s="75">
        <v>6</v>
      </c>
      <c r="E11" s="75" t="s">
        <v>2383</v>
      </c>
      <c r="F11" s="138" t="s">
        <v>2384</v>
      </c>
      <c r="G11" s="75" t="s">
        <v>634</v>
      </c>
      <c r="H11" s="75" t="s">
        <v>1300</v>
      </c>
      <c r="I11" s="75">
        <v>1</v>
      </c>
      <c r="J11" s="75" t="s">
        <v>2385</v>
      </c>
      <c r="K11" s="75" t="s">
        <v>127</v>
      </c>
      <c r="L11" s="75"/>
      <c r="M11" s="138">
        <v>10700</v>
      </c>
      <c r="N11" s="138"/>
      <c r="O11" s="138">
        <v>10000</v>
      </c>
      <c r="P11" s="138"/>
      <c r="Q11" s="75" t="s">
        <v>2373</v>
      </c>
      <c r="R11" s="75" t="s">
        <v>2374</v>
      </c>
    </row>
    <row r="12" spans="1:19" s="13" customFormat="1" ht="107.25" customHeight="1" x14ac:dyDescent="0.25">
      <c r="A12" s="75">
        <v>6</v>
      </c>
      <c r="B12" s="75" t="s">
        <v>68</v>
      </c>
      <c r="C12" s="75">
        <v>1</v>
      </c>
      <c r="D12" s="75">
        <v>6</v>
      </c>
      <c r="E12" s="75" t="s">
        <v>2386</v>
      </c>
      <c r="F12" s="138" t="s">
        <v>2387</v>
      </c>
      <c r="G12" s="75" t="s">
        <v>2388</v>
      </c>
      <c r="H12" s="75" t="s">
        <v>2389</v>
      </c>
      <c r="I12" s="75">
        <v>3</v>
      </c>
      <c r="J12" s="75" t="s">
        <v>2390</v>
      </c>
      <c r="K12" s="75" t="s">
        <v>258</v>
      </c>
      <c r="L12" s="75"/>
      <c r="M12" s="138">
        <v>80000</v>
      </c>
      <c r="N12" s="138"/>
      <c r="O12" s="138">
        <v>80000</v>
      </c>
      <c r="P12" s="138"/>
      <c r="Q12" s="75" t="s">
        <v>2373</v>
      </c>
      <c r="R12" s="75" t="s">
        <v>2374</v>
      </c>
    </row>
    <row r="13" spans="1:19" s="22" customFormat="1" ht="135" x14ac:dyDescent="0.25">
      <c r="A13" s="113">
        <v>7</v>
      </c>
      <c r="B13" s="113" t="s">
        <v>68</v>
      </c>
      <c r="C13" s="113">
        <v>1</v>
      </c>
      <c r="D13" s="113">
        <v>9</v>
      </c>
      <c r="E13" s="70" t="s">
        <v>2391</v>
      </c>
      <c r="F13" s="152" t="s">
        <v>2392</v>
      </c>
      <c r="G13" s="70" t="s">
        <v>2393</v>
      </c>
      <c r="H13" s="70" t="s">
        <v>2394</v>
      </c>
      <c r="I13" s="283" t="s">
        <v>2395</v>
      </c>
      <c r="J13" s="116" t="s">
        <v>2396</v>
      </c>
      <c r="K13" s="113" t="s">
        <v>89</v>
      </c>
      <c r="L13" s="113"/>
      <c r="M13" s="114">
        <v>80000</v>
      </c>
      <c r="N13" s="114"/>
      <c r="O13" s="114">
        <v>80000</v>
      </c>
      <c r="P13" s="114"/>
      <c r="Q13" s="70" t="s">
        <v>2373</v>
      </c>
      <c r="R13" s="70" t="s">
        <v>2374</v>
      </c>
    </row>
    <row r="14" spans="1:19" s="18" customFormat="1" ht="183.75" customHeight="1" x14ac:dyDescent="0.25">
      <c r="A14" s="92">
        <v>8</v>
      </c>
      <c r="B14" s="92" t="s">
        <v>68</v>
      </c>
      <c r="C14" s="92" t="s">
        <v>1665</v>
      </c>
      <c r="D14" s="92">
        <v>10</v>
      </c>
      <c r="E14" s="92" t="s">
        <v>2397</v>
      </c>
      <c r="F14" s="135" t="s">
        <v>2398</v>
      </c>
      <c r="G14" s="92" t="s">
        <v>2399</v>
      </c>
      <c r="H14" s="92" t="s">
        <v>111</v>
      </c>
      <c r="I14" s="92">
        <v>1</v>
      </c>
      <c r="J14" s="92" t="s">
        <v>2400</v>
      </c>
      <c r="K14" s="92" t="s">
        <v>127</v>
      </c>
      <c r="L14" s="92"/>
      <c r="M14" s="135">
        <v>60000</v>
      </c>
      <c r="N14" s="135"/>
      <c r="O14" s="135">
        <v>60000</v>
      </c>
      <c r="P14" s="135"/>
      <c r="Q14" s="92" t="s">
        <v>2373</v>
      </c>
      <c r="R14" s="92" t="s">
        <v>2374</v>
      </c>
    </row>
    <row r="15" spans="1:19" s="18" customFormat="1" ht="198" customHeight="1" x14ac:dyDescent="0.25">
      <c r="A15" s="95">
        <v>9</v>
      </c>
      <c r="B15" s="92" t="s">
        <v>68</v>
      </c>
      <c r="C15" s="92">
        <v>5</v>
      </c>
      <c r="D15" s="92">
        <v>11</v>
      </c>
      <c r="E15" s="92" t="s">
        <v>2401</v>
      </c>
      <c r="F15" s="92" t="s">
        <v>2402</v>
      </c>
      <c r="G15" s="92" t="s">
        <v>2403</v>
      </c>
      <c r="H15" s="92" t="s">
        <v>2404</v>
      </c>
      <c r="I15" s="92">
        <v>1</v>
      </c>
      <c r="J15" s="92" t="s">
        <v>2405</v>
      </c>
      <c r="K15" s="92" t="s">
        <v>73</v>
      </c>
      <c r="L15" s="92"/>
      <c r="M15" s="135">
        <v>5000</v>
      </c>
      <c r="N15" s="135"/>
      <c r="O15" s="135">
        <v>5000</v>
      </c>
      <c r="P15" s="135"/>
      <c r="Q15" s="92" t="s">
        <v>2373</v>
      </c>
      <c r="R15" s="92" t="s">
        <v>2374</v>
      </c>
    </row>
    <row r="16" spans="1:19" s="18" customFormat="1" ht="141.75" customHeight="1" x14ac:dyDescent="0.25">
      <c r="A16" s="92">
        <v>10</v>
      </c>
      <c r="B16" s="92" t="s">
        <v>68</v>
      </c>
      <c r="C16" s="92" t="s">
        <v>2019</v>
      </c>
      <c r="D16" s="92">
        <v>13</v>
      </c>
      <c r="E16" s="92" t="s">
        <v>2406</v>
      </c>
      <c r="F16" s="135" t="s">
        <v>2407</v>
      </c>
      <c r="G16" s="92" t="s">
        <v>2408</v>
      </c>
      <c r="H16" s="92" t="s">
        <v>2409</v>
      </c>
      <c r="I16" s="92">
        <v>1</v>
      </c>
      <c r="J16" s="92" t="s">
        <v>2410</v>
      </c>
      <c r="K16" s="92" t="s">
        <v>127</v>
      </c>
      <c r="L16" s="92"/>
      <c r="M16" s="135">
        <v>40000</v>
      </c>
      <c r="N16" s="135"/>
      <c r="O16" s="284">
        <v>40000</v>
      </c>
      <c r="P16" s="135"/>
      <c r="Q16" s="92" t="s">
        <v>2373</v>
      </c>
      <c r="R16" s="92" t="s">
        <v>2374</v>
      </c>
    </row>
    <row r="17" spans="1:19" s="13" customFormat="1" ht="43.5" customHeight="1" x14ac:dyDescent="0.25">
      <c r="A17" s="829">
        <v>11</v>
      </c>
      <c r="B17" s="832" t="s">
        <v>68</v>
      </c>
      <c r="C17" s="832">
        <v>5</v>
      </c>
      <c r="D17" s="832">
        <v>4</v>
      </c>
      <c r="E17" s="832" t="s">
        <v>2411</v>
      </c>
      <c r="F17" s="832" t="s">
        <v>2412</v>
      </c>
      <c r="G17" s="832" t="s">
        <v>250</v>
      </c>
      <c r="H17" s="99" t="s">
        <v>314</v>
      </c>
      <c r="I17" s="11" t="s">
        <v>39</v>
      </c>
      <c r="J17" s="832" t="s">
        <v>2413</v>
      </c>
      <c r="K17" s="852" t="s">
        <v>81</v>
      </c>
      <c r="L17" s="852"/>
      <c r="M17" s="1046">
        <v>19026.080000000002</v>
      </c>
      <c r="N17" s="1046"/>
      <c r="O17" s="1046">
        <v>16049.28</v>
      </c>
      <c r="P17" s="1046"/>
      <c r="Q17" s="832" t="s">
        <v>2414</v>
      </c>
      <c r="R17" s="832" t="s">
        <v>2415</v>
      </c>
      <c r="S17" s="12"/>
    </row>
    <row r="18" spans="1:19" s="13" customFormat="1" ht="43.5" customHeight="1" x14ac:dyDescent="0.25">
      <c r="A18" s="830"/>
      <c r="B18" s="832"/>
      <c r="C18" s="832"/>
      <c r="D18" s="832"/>
      <c r="E18" s="832"/>
      <c r="F18" s="832"/>
      <c r="G18" s="832"/>
      <c r="H18" s="99" t="s">
        <v>960</v>
      </c>
      <c r="I18" s="11" t="s">
        <v>970</v>
      </c>
      <c r="J18" s="832"/>
      <c r="K18" s="832"/>
      <c r="L18" s="832"/>
      <c r="M18" s="1046"/>
      <c r="N18" s="832"/>
      <c r="O18" s="832"/>
      <c r="P18" s="832"/>
      <c r="Q18" s="832"/>
      <c r="R18" s="832"/>
      <c r="S18" s="12"/>
    </row>
    <row r="19" spans="1:19" s="13" customFormat="1" ht="43.5" customHeight="1" x14ac:dyDescent="0.25">
      <c r="A19" s="831"/>
      <c r="B19" s="832"/>
      <c r="C19" s="832"/>
      <c r="D19" s="832"/>
      <c r="E19" s="832"/>
      <c r="F19" s="832"/>
      <c r="G19" s="832"/>
      <c r="H19" s="99" t="s">
        <v>2416</v>
      </c>
      <c r="I19" s="11" t="s">
        <v>2417</v>
      </c>
      <c r="J19" s="832"/>
      <c r="K19" s="832"/>
      <c r="L19" s="832"/>
      <c r="M19" s="1046"/>
      <c r="N19" s="832"/>
      <c r="O19" s="832"/>
      <c r="P19" s="832"/>
      <c r="Q19" s="832"/>
      <c r="R19" s="832"/>
      <c r="S19" s="12"/>
    </row>
    <row r="20" spans="1:19" s="13" customFormat="1" ht="29.25" customHeight="1" x14ac:dyDescent="0.25">
      <c r="A20" s="829">
        <v>12</v>
      </c>
      <c r="B20" s="829" t="s">
        <v>68</v>
      </c>
      <c r="C20" s="829">
        <v>5</v>
      </c>
      <c r="D20" s="829">
        <v>4</v>
      </c>
      <c r="E20" s="829" t="s">
        <v>2418</v>
      </c>
      <c r="F20" s="829" t="s">
        <v>2419</v>
      </c>
      <c r="G20" s="832" t="s">
        <v>1166</v>
      </c>
      <c r="H20" s="75" t="s">
        <v>2420</v>
      </c>
      <c r="I20" s="11" t="s">
        <v>39</v>
      </c>
      <c r="J20" s="829" t="s">
        <v>2421</v>
      </c>
      <c r="K20" s="1197" t="s">
        <v>275</v>
      </c>
      <c r="L20" s="1197"/>
      <c r="M20" s="915">
        <v>16980</v>
      </c>
      <c r="N20" s="915"/>
      <c r="O20" s="915">
        <v>16980</v>
      </c>
      <c r="P20" s="915"/>
      <c r="Q20" s="829" t="s">
        <v>2422</v>
      </c>
      <c r="R20" s="829" t="s">
        <v>2423</v>
      </c>
      <c r="S20" s="12"/>
    </row>
    <row r="21" spans="1:19" s="13" customFormat="1" ht="29.25" customHeight="1" x14ac:dyDescent="0.25">
      <c r="A21" s="830"/>
      <c r="B21" s="830"/>
      <c r="C21" s="830"/>
      <c r="D21" s="830"/>
      <c r="E21" s="830"/>
      <c r="F21" s="830"/>
      <c r="G21" s="832"/>
      <c r="H21" s="75" t="s">
        <v>2424</v>
      </c>
      <c r="I21" s="11" t="s">
        <v>1046</v>
      </c>
      <c r="J21" s="830"/>
      <c r="K21" s="835"/>
      <c r="L21" s="835"/>
      <c r="M21" s="916"/>
      <c r="N21" s="835"/>
      <c r="O21" s="835"/>
      <c r="P21" s="835"/>
      <c r="Q21" s="830"/>
      <c r="R21" s="830"/>
      <c r="S21" s="12"/>
    </row>
    <row r="22" spans="1:19" s="13" customFormat="1" ht="29.25" customHeight="1" x14ac:dyDescent="0.25">
      <c r="A22" s="830"/>
      <c r="B22" s="830"/>
      <c r="C22" s="830"/>
      <c r="D22" s="830"/>
      <c r="E22" s="830"/>
      <c r="F22" s="830"/>
      <c r="G22" s="832"/>
      <c r="H22" s="75" t="s">
        <v>2416</v>
      </c>
      <c r="I22" s="11" t="s">
        <v>1046</v>
      </c>
      <c r="J22" s="830"/>
      <c r="K22" s="835"/>
      <c r="L22" s="835"/>
      <c r="M22" s="916"/>
      <c r="N22" s="835"/>
      <c r="O22" s="835"/>
      <c r="P22" s="835"/>
      <c r="Q22" s="830"/>
      <c r="R22" s="830"/>
      <c r="S22" s="12"/>
    </row>
    <row r="23" spans="1:19" s="13" customFormat="1" ht="29.25" customHeight="1" x14ac:dyDescent="0.25">
      <c r="A23" s="830"/>
      <c r="B23" s="830"/>
      <c r="C23" s="830"/>
      <c r="D23" s="830"/>
      <c r="E23" s="830"/>
      <c r="F23" s="830"/>
      <c r="G23" s="829" t="s">
        <v>250</v>
      </c>
      <c r="H23" s="75" t="s">
        <v>314</v>
      </c>
      <c r="I23" s="11" t="s">
        <v>39</v>
      </c>
      <c r="J23" s="830"/>
      <c r="K23" s="835"/>
      <c r="L23" s="835"/>
      <c r="M23" s="916"/>
      <c r="N23" s="835"/>
      <c r="O23" s="835"/>
      <c r="P23" s="835"/>
      <c r="Q23" s="830"/>
      <c r="R23" s="830"/>
      <c r="S23" s="12"/>
    </row>
    <row r="24" spans="1:19" s="13" customFormat="1" ht="29.25" customHeight="1" x14ac:dyDescent="0.25">
      <c r="A24" s="830"/>
      <c r="B24" s="830"/>
      <c r="C24" s="830"/>
      <c r="D24" s="830"/>
      <c r="E24" s="830"/>
      <c r="F24" s="830"/>
      <c r="G24" s="830"/>
      <c r="H24" s="75" t="s">
        <v>439</v>
      </c>
      <c r="I24" s="11" t="s">
        <v>1046</v>
      </c>
      <c r="J24" s="830"/>
      <c r="K24" s="835"/>
      <c r="L24" s="835"/>
      <c r="M24" s="916"/>
      <c r="N24" s="835"/>
      <c r="O24" s="835"/>
      <c r="P24" s="835"/>
      <c r="Q24" s="830"/>
      <c r="R24" s="830"/>
      <c r="S24" s="12"/>
    </row>
    <row r="25" spans="1:19" s="13" customFormat="1" ht="29.25" customHeight="1" x14ac:dyDescent="0.25">
      <c r="A25" s="831"/>
      <c r="B25" s="831"/>
      <c r="C25" s="831"/>
      <c r="D25" s="831"/>
      <c r="E25" s="831"/>
      <c r="F25" s="831"/>
      <c r="G25" s="831"/>
      <c r="H25" s="75" t="s">
        <v>2416</v>
      </c>
      <c r="I25" s="11" t="s">
        <v>1046</v>
      </c>
      <c r="J25" s="831"/>
      <c r="K25" s="836"/>
      <c r="L25" s="836"/>
      <c r="M25" s="836"/>
      <c r="N25" s="836"/>
      <c r="O25" s="836"/>
      <c r="P25" s="836"/>
      <c r="Q25" s="831"/>
      <c r="R25" s="831"/>
      <c r="S25" s="12"/>
    </row>
    <row r="26" spans="1:19" s="13" customFormat="1" ht="45" x14ac:dyDescent="0.25">
      <c r="A26" s="834">
        <v>13</v>
      </c>
      <c r="B26" s="833" t="s">
        <v>68</v>
      </c>
      <c r="C26" s="833">
        <v>1</v>
      </c>
      <c r="D26" s="832">
        <v>6</v>
      </c>
      <c r="E26" s="832" t="s">
        <v>2425</v>
      </c>
      <c r="F26" s="832" t="s">
        <v>2426</v>
      </c>
      <c r="G26" s="832" t="s">
        <v>1166</v>
      </c>
      <c r="H26" s="99" t="s">
        <v>2420</v>
      </c>
      <c r="I26" s="11" t="s">
        <v>802</v>
      </c>
      <c r="J26" s="832" t="s">
        <v>2427</v>
      </c>
      <c r="K26" s="852" t="s">
        <v>275</v>
      </c>
      <c r="L26" s="852"/>
      <c r="M26" s="854">
        <v>23324.22</v>
      </c>
      <c r="N26" s="854"/>
      <c r="O26" s="854">
        <v>20607</v>
      </c>
      <c r="P26" s="854"/>
      <c r="Q26" s="832" t="s">
        <v>2428</v>
      </c>
      <c r="R26" s="832" t="s">
        <v>2429</v>
      </c>
    </row>
    <row r="27" spans="1:19" s="13" customFormat="1" ht="45" x14ac:dyDescent="0.25">
      <c r="A27" s="835"/>
      <c r="B27" s="1196"/>
      <c r="C27" s="1196"/>
      <c r="D27" s="1196"/>
      <c r="E27" s="1196"/>
      <c r="F27" s="1196"/>
      <c r="G27" s="832"/>
      <c r="H27" s="99" t="s">
        <v>2424</v>
      </c>
      <c r="I27" s="11" t="s">
        <v>2430</v>
      </c>
      <c r="J27" s="832"/>
      <c r="K27" s="832"/>
      <c r="L27" s="832"/>
      <c r="M27" s="854"/>
      <c r="N27" s="833"/>
      <c r="O27" s="833"/>
      <c r="P27" s="833"/>
      <c r="Q27" s="832"/>
      <c r="R27" s="832"/>
    </row>
    <row r="28" spans="1:19" s="13" customFormat="1" ht="30" x14ac:dyDescent="0.25">
      <c r="A28" s="835"/>
      <c r="B28" s="1196"/>
      <c r="C28" s="1196"/>
      <c r="D28" s="1196"/>
      <c r="E28" s="1196"/>
      <c r="F28" s="1196"/>
      <c r="G28" s="832"/>
      <c r="H28" s="99" t="s">
        <v>2416</v>
      </c>
      <c r="I28" s="11" t="s">
        <v>193</v>
      </c>
      <c r="J28" s="832"/>
      <c r="K28" s="832"/>
      <c r="L28" s="832"/>
      <c r="M28" s="854"/>
      <c r="N28" s="833"/>
      <c r="O28" s="833"/>
      <c r="P28" s="833"/>
      <c r="Q28" s="832"/>
      <c r="R28" s="832"/>
    </row>
    <row r="29" spans="1:19" s="13" customFormat="1" ht="45" x14ac:dyDescent="0.25">
      <c r="A29" s="835"/>
      <c r="B29" s="1196"/>
      <c r="C29" s="1196"/>
      <c r="D29" s="1196"/>
      <c r="E29" s="1196"/>
      <c r="F29" s="1196"/>
      <c r="G29" s="75" t="s">
        <v>1173</v>
      </c>
      <c r="H29" s="99" t="s">
        <v>1123</v>
      </c>
      <c r="I29" s="90">
        <v>2</v>
      </c>
      <c r="J29" s="832"/>
      <c r="K29" s="832"/>
      <c r="L29" s="832"/>
      <c r="M29" s="854"/>
      <c r="N29" s="833"/>
      <c r="O29" s="833"/>
      <c r="P29" s="833"/>
      <c r="Q29" s="832"/>
      <c r="R29" s="832"/>
    </row>
    <row r="30" spans="1:19" s="13" customFormat="1" ht="45" x14ac:dyDescent="0.25">
      <c r="A30" s="835"/>
      <c r="B30" s="1196"/>
      <c r="C30" s="1196"/>
      <c r="D30" s="1196"/>
      <c r="E30" s="1196"/>
      <c r="F30" s="1196"/>
      <c r="G30" s="832" t="s">
        <v>1070</v>
      </c>
      <c r="H30" s="99" t="s">
        <v>1144</v>
      </c>
      <c r="I30" s="90">
        <v>1</v>
      </c>
      <c r="J30" s="832"/>
      <c r="K30" s="832"/>
      <c r="L30" s="832"/>
      <c r="M30" s="854"/>
      <c r="N30" s="833"/>
      <c r="O30" s="833"/>
      <c r="P30" s="833"/>
      <c r="Q30" s="832"/>
      <c r="R30" s="832"/>
    </row>
    <row r="31" spans="1:19" s="13" customFormat="1" ht="90" x14ac:dyDescent="0.25">
      <c r="A31" s="835"/>
      <c r="B31" s="1196"/>
      <c r="C31" s="1196"/>
      <c r="D31" s="1196"/>
      <c r="E31" s="1196"/>
      <c r="F31" s="1196"/>
      <c r="G31" s="1196"/>
      <c r="H31" s="99" t="s">
        <v>1145</v>
      </c>
      <c r="I31" s="90">
        <v>1</v>
      </c>
      <c r="J31" s="832"/>
      <c r="K31" s="832"/>
      <c r="L31" s="832"/>
      <c r="M31" s="854"/>
      <c r="N31" s="833"/>
      <c r="O31" s="833"/>
      <c r="P31" s="833"/>
      <c r="Q31" s="832"/>
      <c r="R31" s="832"/>
    </row>
    <row r="32" spans="1:19" s="13" customFormat="1" ht="30" x14ac:dyDescent="0.25">
      <c r="A32" s="836"/>
      <c r="B32" s="1196"/>
      <c r="C32" s="1196"/>
      <c r="D32" s="1196"/>
      <c r="E32" s="1196"/>
      <c r="F32" s="1196"/>
      <c r="G32" s="1196"/>
      <c r="H32" s="99" t="s">
        <v>1146</v>
      </c>
      <c r="I32" s="90">
        <v>400</v>
      </c>
      <c r="J32" s="832"/>
      <c r="K32" s="832"/>
      <c r="L32" s="832"/>
      <c r="M32" s="854"/>
      <c r="N32" s="833"/>
      <c r="O32" s="833"/>
      <c r="P32" s="833"/>
      <c r="Q32" s="832"/>
      <c r="R32" s="832"/>
    </row>
    <row r="33" spans="1:18" s="13" customFormat="1" ht="101.25" customHeight="1" x14ac:dyDescent="0.25">
      <c r="A33" s="834">
        <v>14</v>
      </c>
      <c r="B33" s="833" t="s">
        <v>161</v>
      </c>
      <c r="C33" s="833">
        <v>1</v>
      </c>
      <c r="D33" s="832">
        <v>6</v>
      </c>
      <c r="E33" s="832" t="s">
        <v>2431</v>
      </c>
      <c r="F33" s="832" t="s">
        <v>2432</v>
      </c>
      <c r="G33" s="832" t="s">
        <v>1166</v>
      </c>
      <c r="H33" s="75" t="s">
        <v>2420</v>
      </c>
      <c r="I33" s="11" t="s">
        <v>1358</v>
      </c>
      <c r="J33" s="832" t="s">
        <v>2433</v>
      </c>
      <c r="K33" s="852" t="s">
        <v>275</v>
      </c>
      <c r="L33" s="852"/>
      <c r="M33" s="854">
        <v>45650.53</v>
      </c>
      <c r="N33" s="854"/>
      <c r="O33" s="854">
        <v>40960.86</v>
      </c>
      <c r="P33" s="854"/>
      <c r="Q33" s="832" t="s">
        <v>2434</v>
      </c>
      <c r="R33" s="832" t="s">
        <v>2435</v>
      </c>
    </row>
    <row r="34" spans="1:18" s="13" customFormat="1" ht="72" customHeight="1" x14ac:dyDescent="0.25">
      <c r="A34" s="836"/>
      <c r="B34" s="1196"/>
      <c r="C34" s="1196"/>
      <c r="D34" s="1196"/>
      <c r="E34" s="1196"/>
      <c r="F34" s="1198"/>
      <c r="G34" s="1196"/>
      <c r="H34" s="99" t="s">
        <v>960</v>
      </c>
      <c r="I34" s="90">
        <v>1000</v>
      </c>
      <c r="J34" s="1196"/>
      <c r="K34" s="1196"/>
      <c r="L34" s="1196"/>
      <c r="M34" s="1199"/>
      <c r="N34" s="1196"/>
      <c r="O34" s="1196"/>
      <c r="P34" s="1196"/>
      <c r="Q34" s="1196"/>
      <c r="R34" s="1196"/>
    </row>
    <row r="35" spans="1:18" s="13" customFormat="1" ht="82.5" customHeight="1" x14ac:dyDescent="0.25">
      <c r="A35" s="834">
        <v>15</v>
      </c>
      <c r="B35" s="833" t="s">
        <v>89</v>
      </c>
      <c r="C35" s="833">
        <v>1</v>
      </c>
      <c r="D35" s="833">
        <v>6</v>
      </c>
      <c r="E35" s="832" t="s">
        <v>2436</v>
      </c>
      <c r="F35" s="832" t="s">
        <v>2437</v>
      </c>
      <c r="G35" s="1155" t="s">
        <v>2438</v>
      </c>
      <c r="H35" s="75" t="s">
        <v>2439</v>
      </c>
      <c r="I35" s="90">
        <v>12</v>
      </c>
      <c r="J35" s="832" t="s">
        <v>2440</v>
      </c>
      <c r="K35" s="833" t="s">
        <v>275</v>
      </c>
      <c r="L35" s="1113"/>
      <c r="M35" s="854">
        <v>36429.29</v>
      </c>
      <c r="N35" s="1113"/>
      <c r="O35" s="854">
        <v>25919.599999999999</v>
      </c>
      <c r="P35" s="1113"/>
      <c r="Q35" s="832" t="s">
        <v>2441</v>
      </c>
      <c r="R35" s="832" t="s">
        <v>2442</v>
      </c>
    </row>
    <row r="36" spans="1:18" s="13" customFormat="1" ht="90.75" customHeight="1" x14ac:dyDescent="0.25">
      <c r="A36" s="835"/>
      <c r="B36" s="833"/>
      <c r="C36" s="833"/>
      <c r="D36" s="833"/>
      <c r="E36" s="833"/>
      <c r="F36" s="833"/>
      <c r="G36" s="1196"/>
      <c r="H36" s="75" t="s">
        <v>2443</v>
      </c>
      <c r="I36" s="228">
        <v>250000</v>
      </c>
      <c r="J36" s="833"/>
      <c r="K36" s="833"/>
      <c r="L36" s="1198"/>
      <c r="M36" s="854"/>
      <c r="N36" s="1198"/>
      <c r="O36" s="833"/>
      <c r="P36" s="1198"/>
      <c r="Q36" s="833"/>
      <c r="R36" s="833"/>
    </row>
    <row r="37" spans="1:18" s="13" customFormat="1" ht="82.5" customHeight="1" x14ac:dyDescent="0.25">
      <c r="A37" s="835"/>
      <c r="B37" s="833"/>
      <c r="C37" s="833"/>
      <c r="D37" s="833"/>
      <c r="E37" s="833"/>
      <c r="F37" s="833"/>
      <c r="G37" s="75" t="s">
        <v>1173</v>
      </c>
      <c r="H37" s="75" t="s">
        <v>1123</v>
      </c>
      <c r="I37" s="75">
        <v>3</v>
      </c>
      <c r="J37" s="833"/>
      <c r="K37" s="833"/>
      <c r="L37" s="1198"/>
      <c r="M37" s="854"/>
      <c r="N37" s="1198"/>
      <c r="O37" s="833"/>
      <c r="P37" s="1198"/>
      <c r="Q37" s="833"/>
      <c r="R37" s="833"/>
    </row>
    <row r="38" spans="1:18" s="13" customFormat="1" ht="82.5" customHeight="1" x14ac:dyDescent="0.25">
      <c r="A38" s="835"/>
      <c r="B38" s="833"/>
      <c r="C38" s="833"/>
      <c r="D38" s="833"/>
      <c r="E38" s="833"/>
      <c r="F38" s="833"/>
      <c r="G38" s="832" t="s">
        <v>1070</v>
      </c>
      <c r="H38" s="75" t="s">
        <v>1144</v>
      </c>
      <c r="I38" s="90">
        <v>10</v>
      </c>
      <c r="J38" s="833"/>
      <c r="K38" s="833"/>
      <c r="L38" s="1198"/>
      <c r="M38" s="854"/>
      <c r="N38" s="1198"/>
      <c r="O38" s="833"/>
      <c r="P38" s="1198"/>
      <c r="Q38" s="833"/>
      <c r="R38" s="833"/>
    </row>
    <row r="39" spans="1:18" s="13" customFormat="1" ht="90.75" customHeight="1" x14ac:dyDescent="0.25">
      <c r="A39" s="835"/>
      <c r="B39" s="833"/>
      <c r="C39" s="833"/>
      <c r="D39" s="833"/>
      <c r="E39" s="833"/>
      <c r="F39" s="833"/>
      <c r="G39" s="1196"/>
      <c r="H39" s="75" t="s">
        <v>1145</v>
      </c>
      <c r="I39" s="90">
        <v>2</v>
      </c>
      <c r="J39" s="833"/>
      <c r="K39" s="833"/>
      <c r="L39" s="1198"/>
      <c r="M39" s="854"/>
      <c r="N39" s="1198"/>
      <c r="O39" s="833"/>
      <c r="P39" s="1198"/>
      <c r="Q39" s="833"/>
      <c r="R39" s="833"/>
    </row>
    <row r="40" spans="1:18" s="13" customFormat="1" ht="82.5" customHeight="1" x14ac:dyDescent="0.25">
      <c r="A40" s="836"/>
      <c r="B40" s="833"/>
      <c r="C40" s="833"/>
      <c r="D40" s="833"/>
      <c r="E40" s="833"/>
      <c r="F40" s="833"/>
      <c r="G40" s="1196"/>
      <c r="H40" s="99" t="s">
        <v>1146</v>
      </c>
      <c r="I40" s="11" t="s">
        <v>2444</v>
      </c>
      <c r="J40" s="833"/>
      <c r="K40" s="833"/>
      <c r="L40" s="1198"/>
      <c r="M40" s="854"/>
      <c r="N40" s="1198"/>
      <c r="O40" s="833"/>
      <c r="P40" s="1198"/>
      <c r="Q40" s="833"/>
      <c r="R40" s="833"/>
    </row>
    <row r="41" spans="1:18" s="13" customFormat="1" ht="41.25" customHeight="1" x14ac:dyDescent="0.25">
      <c r="A41" s="834">
        <v>16</v>
      </c>
      <c r="B41" s="833" t="s">
        <v>68</v>
      </c>
      <c r="C41" s="833">
        <v>1</v>
      </c>
      <c r="D41" s="833">
        <v>6</v>
      </c>
      <c r="E41" s="833" t="s">
        <v>2445</v>
      </c>
      <c r="F41" s="832" t="s">
        <v>2446</v>
      </c>
      <c r="G41" s="1155" t="s">
        <v>1166</v>
      </c>
      <c r="H41" s="75" t="s">
        <v>2420</v>
      </c>
      <c r="I41" s="90">
        <v>4</v>
      </c>
      <c r="J41" s="832" t="s">
        <v>2447</v>
      </c>
      <c r="K41" s="833" t="s">
        <v>81</v>
      </c>
      <c r="L41" s="1113"/>
      <c r="M41" s="854">
        <v>23777.360000000001</v>
      </c>
      <c r="N41" s="1155"/>
      <c r="O41" s="854">
        <v>19390.46</v>
      </c>
      <c r="P41" s="1113"/>
      <c r="Q41" s="832" t="s">
        <v>2414</v>
      </c>
      <c r="R41" s="832" t="s">
        <v>2415</v>
      </c>
    </row>
    <row r="42" spans="1:18" s="13" customFormat="1" ht="41.25" customHeight="1" x14ac:dyDescent="0.25">
      <c r="A42" s="836"/>
      <c r="B42" s="833"/>
      <c r="C42" s="833"/>
      <c r="D42" s="833"/>
      <c r="E42" s="833"/>
      <c r="F42" s="833"/>
      <c r="G42" s="1155"/>
      <c r="H42" s="90" t="s">
        <v>960</v>
      </c>
      <c r="I42" s="90">
        <v>80</v>
      </c>
      <c r="J42" s="833"/>
      <c r="K42" s="833"/>
      <c r="L42" s="1113"/>
      <c r="M42" s="854"/>
      <c r="N42" s="1155"/>
      <c r="O42" s="833"/>
      <c r="P42" s="1113"/>
      <c r="Q42" s="833"/>
      <c r="R42" s="833"/>
    </row>
    <row r="43" spans="1:18" s="13" customFormat="1" ht="45" customHeight="1" x14ac:dyDescent="0.25">
      <c r="A43" s="834">
        <v>17</v>
      </c>
      <c r="B43" s="833" t="s">
        <v>89</v>
      </c>
      <c r="C43" s="833">
        <v>1</v>
      </c>
      <c r="D43" s="833">
        <v>6</v>
      </c>
      <c r="E43" s="832" t="s">
        <v>2448</v>
      </c>
      <c r="F43" s="832" t="s">
        <v>2449</v>
      </c>
      <c r="G43" s="1155" t="s">
        <v>1166</v>
      </c>
      <c r="H43" s="75" t="s">
        <v>2420</v>
      </c>
      <c r="I43" s="90">
        <v>3</v>
      </c>
      <c r="J43" s="832" t="s">
        <v>2450</v>
      </c>
      <c r="K43" s="833" t="s">
        <v>258</v>
      </c>
      <c r="L43" s="833"/>
      <c r="M43" s="854">
        <v>43883.43</v>
      </c>
      <c r="N43" s="833"/>
      <c r="O43" s="854">
        <v>35972.81</v>
      </c>
      <c r="P43" s="833"/>
      <c r="Q43" s="832" t="s">
        <v>2451</v>
      </c>
      <c r="R43" s="832" t="s">
        <v>2452</v>
      </c>
    </row>
    <row r="44" spans="1:18" s="13" customFormat="1" ht="51.75" customHeight="1" x14ac:dyDescent="0.25">
      <c r="A44" s="835"/>
      <c r="B44" s="833"/>
      <c r="C44" s="833"/>
      <c r="D44" s="833"/>
      <c r="E44" s="1196"/>
      <c r="F44" s="833"/>
      <c r="G44" s="1155"/>
      <c r="H44" s="75" t="s">
        <v>2453</v>
      </c>
      <c r="I44" s="90">
        <v>65</v>
      </c>
      <c r="J44" s="832"/>
      <c r="K44" s="833"/>
      <c r="L44" s="833"/>
      <c r="M44" s="854"/>
      <c r="N44" s="833"/>
      <c r="O44" s="833"/>
      <c r="P44" s="833"/>
      <c r="Q44" s="832"/>
      <c r="R44" s="832"/>
    </row>
    <row r="45" spans="1:18" s="13" customFormat="1" ht="27" customHeight="1" x14ac:dyDescent="0.25">
      <c r="A45" s="835"/>
      <c r="B45" s="833"/>
      <c r="C45" s="833"/>
      <c r="D45" s="833"/>
      <c r="E45" s="1196"/>
      <c r="F45" s="833"/>
      <c r="G45" s="1155"/>
      <c r="H45" s="75" t="s">
        <v>2454</v>
      </c>
      <c r="I45" s="90">
        <v>0</v>
      </c>
      <c r="J45" s="832"/>
      <c r="K45" s="833"/>
      <c r="L45" s="833"/>
      <c r="M45" s="854"/>
      <c r="N45" s="833"/>
      <c r="O45" s="833"/>
      <c r="P45" s="833"/>
      <c r="Q45" s="832"/>
      <c r="R45" s="832"/>
    </row>
    <row r="46" spans="1:18" s="13" customFormat="1" ht="69.75" customHeight="1" x14ac:dyDescent="0.25">
      <c r="A46" s="835"/>
      <c r="B46" s="833"/>
      <c r="C46" s="833"/>
      <c r="D46" s="833"/>
      <c r="E46" s="1196"/>
      <c r="F46" s="833"/>
      <c r="G46" s="1155"/>
      <c r="H46" s="75" t="s">
        <v>2455</v>
      </c>
      <c r="I46" s="90">
        <v>6</v>
      </c>
      <c r="J46" s="832"/>
      <c r="K46" s="833"/>
      <c r="L46" s="833"/>
      <c r="M46" s="854"/>
      <c r="N46" s="833"/>
      <c r="O46" s="833"/>
      <c r="P46" s="833"/>
      <c r="Q46" s="832"/>
      <c r="R46" s="832"/>
    </row>
    <row r="47" spans="1:18" s="13" customFormat="1" ht="27" customHeight="1" x14ac:dyDescent="0.25">
      <c r="A47" s="835"/>
      <c r="B47" s="833"/>
      <c r="C47" s="833"/>
      <c r="D47" s="833"/>
      <c r="E47" s="1196"/>
      <c r="F47" s="833"/>
      <c r="G47" s="832" t="s">
        <v>250</v>
      </c>
      <c r="H47" s="99" t="s">
        <v>314</v>
      </c>
      <c r="I47" s="11" t="s">
        <v>39</v>
      </c>
      <c r="J47" s="832"/>
      <c r="K47" s="833"/>
      <c r="L47" s="833"/>
      <c r="M47" s="854"/>
      <c r="N47" s="833"/>
      <c r="O47" s="833"/>
      <c r="P47" s="833"/>
      <c r="Q47" s="832"/>
      <c r="R47" s="832"/>
    </row>
    <row r="48" spans="1:18" s="13" customFormat="1" ht="27" customHeight="1" x14ac:dyDescent="0.25">
      <c r="A48" s="835"/>
      <c r="B48" s="833"/>
      <c r="C48" s="833"/>
      <c r="D48" s="833"/>
      <c r="E48" s="1196"/>
      <c r="F48" s="833"/>
      <c r="G48" s="1196"/>
      <c r="H48" s="75" t="s">
        <v>439</v>
      </c>
      <c r="I48" s="90">
        <v>25</v>
      </c>
      <c r="J48" s="832"/>
      <c r="K48" s="833"/>
      <c r="L48" s="833"/>
      <c r="M48" s="854"/>
      <c r="N48" s="833"/>
      <c r="O48" s="833"/>
      <c r="P48" s="833"/>
      <c r="Q48" s="832"/>
      <c r="R48" s="832"/>
    </row>
    <row r="49" spans="1:18" s="13" customFormat="1" ht="27" customHeight="1" x14ac:dyDescent="0.25">
      <c r="A49" s="835"/>
      <c r="B49" s="833"/>
      <c r="C49" s="833"/>
      <c r="D49" s="833"/>
      <c r="E49" s="1196"/>
      <c r="F49" s="833"/>
      <c r="G49" s="1196"/>
      <c r="H49" s="75" t="s">
        <v>2456</v>
      </c>
      <c r="I49" s="90">
        <v>0</v>
      </c>
      <c r="J49" s="832"/>
      <c r="K49" s="833"/>
      <c r="L49" s="833"/>
      <c r="M49" s="854"/>
      <c r="N49" s="833"/>
      <c r="O49" s="833"/>
      <c r="P49" s="833"/>
      <c r="Q49" s="832"/>
      <c r="R49" s="832"/>
    </row>
    <row r="50" spans="1:18" s="13" customFormat="1" ht="66.75" customHeight="1" x14ac:dyDescent="0.25">
      <c r="A50" s="836"/>
      <c r="B50" s="833"/>
      <c r="C50" s="833"/>
      <c r="D50" s="833"/>
      <c r="E50" s="1196"/>
      <c r="F50" s="833"/>
      <c r="G50" s="1196"/>
      <c r="H50" s="75" t="s">
        <v>2455</v>
      </c>
      <c r="I50" s="90">
        <v>6</v>
      </c>
      <c r="J50" s="832"/>
      <c r="K50" s="833"/>
      <c r="L50" s="833"/>
      <c r="M50" s="854"/>
      <c r="N50" s="833"/>
      <c r="O50" s="833"/>
      <c r="P50" s="833"/>
      <c r="Q50" s="832"/>
      <c r="R50" s="832"/>
    </row>
    <row r="51" spans="1:18" s="13" customFormat="1" ht="42.75" customHeight="1" x14ac:dyDescent="0.25">
      <c r="A51" s="834">
        <v>18</v>
      </c>
      <c r="B51" s="833" t="s">
        <v>127</v>
      </c>
      <c r="C51" s="833">
        <v>1</v>
      </c>
      <c r="D51" s="832">
        <v>6</v>
      </c>
      <c r="E51" s="832" t="s">
        <v>2457</v>
      </c>
      <c r="F51" s="832" t="s">
        <v>2458</v>
      </c>
      <c r="G51" s="1200" t="s">
        <v>1166</v>
      </c>
      <c r="H51" s="75" t="s">
        <v>2420</v>
      </c>
      <c r="I51" s="90">
        <v>1</v>
      </c>
      <c r="J51" s="832" t="s">
        <v>2459</v>
      </c>
      <c r="K51" s="833" t="s">
        <v>81</v>
      </c>
      <c r="L51" s="1203"/>
      <c r="M51" s="854">
        <v>27361.56</v>
      </c>
      <c r="N51" s="1113"/>
      <c r="O51" s="854">
        <v>24227.08</v>
      </c>
      <c r="P51" s="1113"/>
      <c r="Q51" s="832" t="s">
        <v>2414</v>
      </c>
      <c r="R51" s="832" t="s">
        <v>2460</v>
      </c>
    </row>
    <row r="52" spans="1:18" s="13" customFormat="1" ht="51.75" customHeight="1" x14ac:dyDescent="0.25">
      <c r="A52" s="835"/>
      <c r="B52" s="1196"/>
      <c r="C52" s="1196"/>
      <c r="D52" s="1196"/>
      <c r="E52" s="1196"/>
      <c r="F52" s="833"/>
      <c r="G52" s="1201"/>
      <c r="H52" s="75" t="s">
        <v>2453</v>
      </c>
      <c r="I52" s="90">
        <v>19</v>
      </c>
      <c r="J52" s="1196"/>
      <c r="K52" s="1196"/>
      <c r="L52" s="1203"/>
      <c r="M52" s="1199"/>
      <c r="N52" s="1196"/>
      <c r="O52" s="1196"/>
      <c r="P52" s="1196"/>
      <c r="Q52" s="1196"/>
      <c r="R52" s="1196"/>
    </row>
    <row r="53" spans="1:18" s="13" customFormat="1" ht="30.75" customHeight="1" x14ac:dyDescent="0.25">
      <c r="A53" s="835"/>
      <c r="B53" s="1196"/>
      <c r="C53" s="1196"/>
      <c r="D53" s="1196"/>
      <c r="E53" s="1196"/>
      <c r="F53" s="833"/>
      <c r="G53" s="1202"/>
      <c r="H53" s="75" t="s">
        <v>2454</v>
      </c>
      <c r="I53" s="90">
        <v>1</v>
      </c>
      <c r="J53" s="1196"/>
      <c r="K53" s="1196"/>
      <c r="L53" s="1203"/>
      <c r="M53" s="1199"/>
      <c r="N53" s="1196"/>
      <c r="O53" s="1196"/>
      <c r="P53" s="1196"/>
      <c r="Q53" s="1196"/>
      <c r="R53" s="1196"/>
    </row>
    <row r="54" spans="1:18" s="13" customFormat="1" ht="32.25" customHeight="1" x14ac:dyDescent="0.25">
      <c r="A54" s="835"/>
      <c r="B54" s="1196"/>
      <c r="C54" s="1196"/>
      <c r="D54" s="1196"/>
      <c r="E54" s="1196"/>
      <c r="F54" s="833"/>
      <c r="G54" s="832" t="s">
        <v>250</v>
      </c>
      <c r="H54" s="75" t="s">
        <v>314</v>
      </c>
      <c r="I54" s="90">
        <v>1</v>
      </c>
      <c r="J54" s="1196"/>
      <c r="K54" s="1196"/>
      <c r="L54" s="1203"/>
      <c r="M54" s="1199"/>
      <c r="N54" s="1196"/>
      <c r="O54" s="1196"/>
      <c r="P54" s="1196"/>
      <c r="Q54" s="1196"/>
      <c r="R54" s="1196"/>
    </row>
    <row r="55" spans="1:18" s="13" customFormat="1" ht="32.25" customHeight="1" x14ac:dyDescent="0.25">
      <c r="A55" s="835"/>
      <c r="B55" s="1196"/>
      <c r="C55" s="1196"/>
      <c r="D55" s="1196"/>
      <c r="E55" s="1196"/>
      <c r="F55" s="833"/>
      <c r="G55" s="1196"/>
      <c r="H55" s="75" t="s">
        <v>439</v>
      </c>
      <c r="I55" s="11" t="s">
        <v>970</v>
      </c>
      <c r="J55" s="1196"/>
      <c r="K55" s="1196"/>
      <c r="L55" s="1203"/>
      <c r="M55" s="1199"/>
      <c r="N55" s="1196"/>
      <c r="O55" s="1196"/>
      <c r="P55" s="1196"/>
      <c r="Q55" s="1196"/>
      <c r="R55" s="1196"/>
    </row>
    <row r="56" spans="1:18" s="13" customFormat="1" ht="32.25" customHeight="1" x14ac:dyDescent="0.25">
      <c r="A56" s="836"/>
      <c r="B56" s="1196"/>
      <c r="C56" s="1196"/>
      <c r="D56" s="1196"/>
      <c r="E56" s="1196"/>
      <c r="F56" s="833"/>
      <c r="G56" s="1196"/>
      <c r="H56" s="75" t="s">
        <v>2454</v>
      </c>
      <c r="I56" s="90">
        <v>1</v>
      </c>
      <c r="J56" s="1196"/>
      <c r="K56" s="1196"/>
      <c r="L56" s="1203"/>
      <c r="M56" s="1199"/>
      <c r="N56" s="1196"/>
      <c r="O56" s="1196"/>
      <c r="P56" s="1196"/>
      <c r="Q56" s="1196"/>
      <c r="R56" s="1196"/>
    </row>
    <row r="57" spans="1:18" s="13" customFormat="1" ht="94.5" customHeight="1" x14ac:dyDescent="0.25">
      <c r="A57" s="834">
        <v>19</v>
      </c>
      <c r="B57" s="833" t="s">
        <v>161</v>
      </c>
      <c r="C57" s="833">
        <v>1</v>
      </c>
      <c r="D57" s="833">
        <v>6</v>
      </c>
      <c r="E57" s="832" t="s">
        <v>2461</v>
      </c>
      <c r="F57" s="832" t="s">
        <v>2462</v>
      </c>
      <c r="G57" s="833" t="s">
        <v>2463</v>
      </c>
      <c r="H57" s="75" t="s">
        <v>2464</v>
      </c>
      <c r="I57" s="90">
        <v>6</v>
      </c>
      <c r="J57" s="829" t="s">
        <v>2465</v>
      </c>
      <c r="K57" s="852" t="s">
        <v>275</v>
      </c>
      <c r="L57" s="852"/>
      <c r="M57" s="854">
        <v>20515.349999999999</v>
      </c>
      <c r="N57" s="854"/>
      <c r="O57" s="854">
        <v>17383.599999999999</v>
      </c>
      <c r="P57" s="854"/>
      <c r="Q57" s="832" t="s">
        <v>2434</v>
      </c>
      <c r="R57" s="832" t="s">
        <v>2435</v>
      </c>
    </row>
    <row r="58" spans="1:18" s="13" customFormat="1" ht="94.5" customHeight="1" x14ac:dyDescent="0.25">
      <c r="A58" s="836"/>
      <c r="B58" s="833"/>
      <c r="C58" s="833"/>
      <c r="D58" s="833"/>
      <c r="E58" s="833"/>
      <c r="F58" s="832"/>
      <c r="G58" s="833"/>
      <c r="H58" s="90" t="s">
        <v>952</v>
      </c>
      <c r="I58" s="90">
        <v>650</v>
      </c>
      <c r="J58" s="831"/>
      <c r="K58" s="1198"/>
      <c r="L58" s="1198"/>
      <c r="M58" s="1204"/>
      <c r="N58" s="1198"/>
      <c r="O58" s="1198"/>
      <c r="P58" s="1198"/>
      <c r="Q58" s="1198"/>
      <c r="R58" s="1198"/>
    </row>
    <row r="59" spans="1:18" s="13" customFormat="1" ht="52.5" customHeight="1" x14ac:dyDescent="0.25">
      <c r="A59" s="834">
        <v>20</v>
      </c>
      <c r="B59" s="833" t="s">
        <v>127</v>
      </c>
      <c r="C59" s="833">
        <v>1</v>
      </c>
      <c r="D59" s="832">
        <v>6</v>
      </c>
      <c r="E59" s="832" t="s">
        <v>2466</v>
      </c>
      <c r="F59" s="832" t="s">
        <v>2467</v>
      </c>
      <c r="G59" s="832" t="s">
        <v>2463</v>
      </c>
      <c r="H59" s="75" t="s">
        <v>2464</v>
      </c>
      <c r="I59" s="11" t="s">
        <v>39</v>
      </c>
      <c r="J59" s="832" t="s">
        <v>2468</v>
      </c>
      <c r="K59" s="852" t="s">
        <v>275</v>
      </c>
      <c r="L59" s="852"/>
      <c r="M59" s="854">
        <v>27876.15</v>
      </c>
      <c r="N59" s="1196"/>
      <c r="O59" s="854">
        <v>21605.65</v>
      </c>
      <c r="P59" s="854"/>
      <c r="Q59" s="832" t="s">
        <v>2441</v>
      </c>
      <c r="R59" s="832" t="s">
        <v>2442</v>
      </c>
    </row>
    <row r="60" spans="1:18" s="13" customFormat="1" ht="40.5" customHeight="1" x14ac:dyDescent="0.25">
      <c r="A60" s="835"/>
      <c r="B60" s="1196"/>
      <c r="C60" s="1196"/>
      <c r="D60" s="1196"/>
      <c r="E60" s="1196"/>
      <c r="F60" s="832"/>
      <c r="G60" s="832"/>
      <c r="H60" s="75" t="s">
        <v>2469</v>
      </c>
      <c r="I60" s="11" t="s">
        <v>2470</v>
      </c>
      <c r="J60" s="1196"/>
      <c r="K60" s="1196"/>
      <c r="L60" s="1196"/>
      <c r="M60" s="1199"/>
      <c r="N60" s="1196"/>
      <c r="O60" s="1196"/>
      <c r="P60" s="1196"/>
      <c r="Q60" s="1196"/>
      <c r="R60" s="1196"/>
    </row>
    <row r="61" spans="1:18" s="13" customFormat="1" ht="47.25" customHeight="1" x14ac:dyDescent="0.25">
      <c r="A61" s="835"/>
      <c r="B61" s="1196"/>
      <c r="C61" s="1196"/>
      <c r="D61" s="1196"/>
      <c r="E61" s="1196"/>
      <c r="F61" s="832"/>
      <c r="G61" s="832"/>
      <c r="H61" s="75" t="s">
        <v>2455</v>
      </c>
      <c r="I61" s="11" t="s">
        <v>193</v>
      </c>
      <c r="J61" s="1196"/>
      <c r="K61" s="1196"/>
      <c r="L61" s="1196"/>
      <c r="M61" s="1199"/>
      <c r="N61" s="1196"/>
      <c r="O61" s="1196"/>
      <c r="P61" s="1196"/>
      <c r="Q61" s="1196"/>
      <c r="R61" s="1196"/>
    </row>
    <row r="62" spans="1:18" s="13" customFormat="1" ht="99" customHeight="1" x14ac:dyDescent="0.25">
      <c r="A62" s="835"/>
      <c r="B62" s="1196"/>
      <c r="C62" s="1196"/>
      <c r="D62" s="1196"/>
      <c r="E62" s="1196"/>
      <c r="F62" s="832"/>
      <c r="G62" s="832" t="s">
        <v>2438</v>
      </c>
      <c r="H62" s="75" t="s">
        <v>2471</v>
      </c>
      <c r="I62" s="11" t="s">
        <v>999</v>
      </c>
      <c r="J62" s="1196"/>
      <c r="K62" s="1196"/>
      <c r="L62" s="1196"/>
      <c r="M62" s="1199"/>
      <c r="N62" s="1196"/>
      <c r="O62" s="1196"/>
      <c r="P62" s="1196"/>
      <c r="Q62" s="1196"/>
      <c r="R62" s="1196"/>
    </row>
    <row r="63" spans="1:18" s="13" customFormat="1" ht="89.25" customHeight="1" x14ac:dyDescent="0.25">
      <c r="A63" s="836"/>
      <c r="B63" s="1196"/>
      <c r="C63" s="1196"/>
      <c r="D63" s="1196"/>
      <c r="E63" s="1196"/>
      <c r="F63" s="833"/>
      <c r="G63" s="833"/>
      <c r="H63" s="75" t="s">
        <v>2443</v>
      </c>
      <c r="I63" s="90">
        <v>2000</v>
      </c>
      <c r="J63" s="1196"/>
      <c r="K63" s="1196"/>
      <c r="L63" s="1196"/>
      <c r="M63" s="1199"/>
      <c r="N63" s="1196"/>
      <c r="O63" s="1196"/>
      <c r="P63" s="1196"/>
      <c r="Q63" s="1196"/>
      <c r="R63" s="1196"/>
    </row>
    <row r="64" spans="1:18" s="13" customFormat="1" ht="35.25" customHeight="1" x14ac:dyDescent="0.25">
      <c r="A64" s="834">
        <v>21</v>
      </c>
      <c r="B64" s="834" t="s">
        <v>89</v>
      </c>
      <c r="C64" s="834">
        <v>1</v>
      </c>
      <c r="D64" s="834">
        <v>6</v>
      </c>
      <c r="E64" s="829" t="s">
        <v>2472</v>
      </c>
      <c r="F64" s="829" t="s">
        <v>2473</v>
      </c>
      <c r="G64" s="834" t="s">
        <v>250</v>
      </c>
      <c r="H64" s="75" t="s">
        <v>314</v>
      </c>
      <c r="I64" s="90">
        <v>10</v>
      </c>
      <c r="J64" s="829" t="s">
        <v>2474</v>
      </c>
      <c r="K64" s="834" t="s">
        <v>541</v>
      </c>
      <c r="L64" s="1200"/>
      <c r="M64" s="915">
        <v>51875.76</v>
      </c>
      <c r="N64" s="1200"/>
      <c r="O64" s="915">
        <v>51875.76</v>
      </c>
      <c r="P64" s="1200"/>
      <c r="Q64" s="1136" t="s">
        <v>2475</v>
      </c>
      <c r="R64" s="1136" t="s">
        <v>2476</v>
      </c>
    </row>
    <row r="65" spans="1:18" s="13" customFormat="1" ht="33.75" customHeight="1" x14ac:dyDescent="0.25">
      <c r="A65" s="835"/>
      <c r="B65" s="835"/>
      <c r="C65" s="835"/>
      <c r="D65" s="835"/>
      <c r="E65" s="1205"/>
      <c r="F65" s="1205"/>
      <c r="G65" s="836"/>
      <c r="H65" s="75" t="s">
        <v>439</v>
      </c>
      <c r="I65" s="90">
        <v>2</v>
      </c>
      <c r="J65" s="1205"/>
      <c r="K65" s="835"/>
      <c r="L65" s="1201"/>
      <c r="M65" s="916"/>
      <c r="N65" s="1201"/>
      <c r="O65" s="835"/>
      <c r="P65" s="1201"/>
      <c r="Q65" s="1201"/>
      <c r="R65" s="1201"/>
    </row>
    <row r="66" spans="1:18" s="13" customFormat="1" ht="41.25" customHeight="1" x14ac:dyDescent="0.25">
      <c r="A66" s="835"/>
      <c r="B66" s="835"/>
      <c r="C66" s="835"/>
      <c r="D66" s="835"/>
      <c r="E66" s="1205"/>
      <c r="F66" s="1205"/>
      <c r="G66" s="834" t="s">
        <v>2463</v>
      </c>
      <c r="H66" s="75" t="s">
        <v>2464</v>
      </c>
      <c r="I66" s="90">
        <v>1</v>
      </c>
      <c r="J66" s="1205"/>
      <c r="K66" s="835"/>
      <c r="L66" s="1201"/>
      <c r="M66" s="916"/>
      <c r="N66" s="1201"/>
      <c r="O66" s="835"/>
      <c r="P66" s="1201"/>
      <c r="Q66" s="1201"/>
      <c r="R66" s="1201"/>
    </row>
    <row r="67" spans="1:18" s="13" customFormat="1" ht="45.75" customHeight="1" x14ac:dyDescent="0.25">
      <c r="A67" s="835"/>
      <c r="B67" s="835"/>
      <c r="C67" s="835"/>
      <c r="D67" s="835"/>
      <c r="E67" s="1205"/>
      <c r="F67" s="1205"/>
      <c r="G67" s="836"/>
      <c r="H67" s="75" t="s">
        <v>2469</v>
      </c>
      <c r="I67" s="90">
        <v>50</v>
      </c>
      <c r="J67" s="1205"/>
      <c r="K67" s="835"/>
      <c r="L67" s="1201"/>
      <c r="M67" s="916"/>
      <c r="N67" s="1201"/>
      <c r="O67" s="835"/>
      <c r="P67" s="1201"/>
      <c r="Q67" s="1201"/>
      <c r="R67" s="1201"/>
    </row>
    <row r="68" spans="1:18" s="13" customFormat="1" ht="45" customHeight="1" x14ac:dyDescent="0.25">
      <c r="A68" s="835"/>
      <c r="B68" s="835"/>
      <c r="C68" s="835"/>
      <c r="D68" s="835"/>
      <c r="E68" s="1205"/>
      <c r="F68" s="1205"/>
      <c r="G68" s="90" t="s">
        <v>1173</v>
      </c>
      <c r="H68" s="285" t="s">
        <v>1123</v>
      </c>
      <c r="I68" s="90">
        <v>1</v>
      </c>
      <c r="J68" s="1205"/>
      <c r="K68" s="835"/>
      <c r="L68" s="1201"/>
      <c r="M68" s="916"/>
      <c r="N68" s="1201"/>
      <c r="O68" s="835"/>
      <c r="P68" s="1201"/>
      <c r="Q68" s="1201"/>
      <c r="R68" s="1201"/>
    </row>
    <row r="69" spans="1:18" s="13" customFormat="1" ht="35.25" customHeight="1" x14ac:dyDescent="0.25">
      <c r="A69" s="836"/>
      <c r="B69" s="836"/>
      <c r="C69" s="836"/>
      <c r="D69" s="836"/>
      <c r="E69" s="1206"/>
      <c r="F69" s="1206"/>
      <c r="G69" s="90" t="s">
        <v>2477</v>
      </c>
      <c r="H69" s="90" t="s">
        <v>2478</v>
      </c>
      <c r="I69" s="90">
        <v>10</v>
      </c>
      <c r="J69" s="1206"/>
      <c r="K69" s="836"/>
      <c r="L69" s="1202"/>
      <c r="M69" s="917"/>
      <c r="N69" s="1202"/>
      <c r="O69" s="836"/>
      <c r="P69" s="1202"/>
      <c r="Q69" s="1202"/>
      <c r="R69" s="1202"/>
    </row>
    <row r="70" spans="1:18" s="13" customFormat="1" ht="66" customHeight="1" x14ac:dyDescent="0.25">
      <c r="A70" s="834">
        <v>22</v>
      </c>
      <c r="B70" s="832" t="s">
        <v>127</v>
      </c>
      <c r="C70" s="832">
        <v>1</v>
      </c>
      <c r="D70" s="832">
        <v>9</v>
      </c>
      <c r="E70" s="832" t="s">
        <v>2479</v>
      </c>
      <c r="F70" s="832" t="s">
        <v>2480</v>
      </c>
      <c r="G70" s="832" t="s">
        <v>1169</v>
      </c>
      <c r="H70" s="99" t="s">
        <v>111</v>
      </c>
      <c r="I70" s="11" t="s">
        <v>39</v>
      </c>
      <c r="J70" s="832" t="s">
        <v>2481</v>
      </c>
      <c r="K70" s="852" t="s">
        <v>73</v>
      </c>
      <c r="L70" s="852"/>
      <c r="M70" s="854">
        <v>40734.69</v>
      </c>
      <c r="N70" s="1046"/>
      <c r="O70" s="1046">
        <v>32490.28</v>
      </c>
      <c r="P70" s="1046"/>
      <c r="Q70" s="832" t="s">
        <v>2482</v>
      </c>
      <c r="R70" s="832" t="s">
        <v>2483</v>
      </c>
    </row>
    <row r="71" spans="1:18" s="13" customFormat="1" ht="66" customHeight="1" x14ac:dyDescent="0.25">
      <c r="A71" s="836"/>
      <c r="B71" s="832"/>
      <c r="C71" s="832"/>
      <c r="D71" s="832"/>
      <c r="E71" s="832"/>
      <c r="F71" s="832"/>
      <c r="G71" s="832"/>
      <c r="H71" s="99" t="s">
        <v>2484</v>
      </c>
      <c r="I71" s="11" t="s">
        <v>2485</v>
      </c>
      <c r="J71" s="832"/>
      <c r="K71" s="832"/>
      <c r="L71" s="832"/>
      <c r="M71" s="854"/>
      <c r="N71" s="832"/>
      <c r="O71" s="1046"/>
      <c r="P71" s="832"/>
      <c r="Q71" s="832"/>
      <c r="R71" s="832"/>
    </row>
    <row r="72" spans="1:18" s="22" customFormat="1" ht="45" x14ac:dyDescent="0.25">
      <c r="A72" s="832">
        <v>23</v>
      </c>
      <c r="B72" s="832" t="s">
        <v>127</v>
      </c>
      <c r="C72" s="832">
        <v>1</v>
      </c>
      <c r="D72" s="832">
        <v>9</v>
      </c>
      <c r="E72" s="859" t="s">
        <v>2486</v>
      </c>
      <c r="F72" s="859" t="s">
        <v>2487</v>
      </c>
      <c r="G72" s="832" t="s">
        <v>2488</v>
      </c>
      <c r="H72" s="75" t="s">
        <v>2464</v>
      </c>
      <c r="I72" s="11" t="s">
        <v>39</v>
      </c>
      <c r="J72" s="859" t="s">
        <v>2489</v>
      </c>
      <c r="K72" s="852" t="s">
        <v>124</v>
      </c>
      <c r="L72" s="852"/>
      <c r="M72" s="864" t="s">
        <v>2490</v>
      </c>
      <c r="N72" s="1046"/>
      <c r="O72" s="864">
        <v>23175.75</v>
      </c>
      <c r="P72" s="1046"/>
      <c r="Q72" s="859" t="s">
        <v>2491</v>
      </c>
      <c r="R72" s="1207" t="s">
        <v>2492</v>
      </c>
    </row>
    <row r="73" spans="1:18" s="22" customFormat="1" x14ac:dyDescent="0.25">
      <c r="A73" s="857"/>
      <c r="B73" s="859"/>
      <c r="C73" s="859"/>
      <c r="D73" s="859"/>
      <c r="E73" s="859"/>
      <c r="F73" s="859"/>
      <c r="G73" s="859"/>
      <c r="H73" s="75" t="s">
        <v>918</v>
      </c>
      <c r="I73" s="11" t="s">
        <v>1261</v>
      </c>
      <c r="J73" s="859"/>
      <c r="K73" s="859"/>
      <c r="L73" s="859"/>
      <c r="M73" s="864"/>
      <c r="N73" s="859"/>
      <c r="O73" s="864"/>
      <c r="P73" s="859"/>
      <c r="Q73" s="859"/>
      <c r="R73" s="859"/>
    </row>
    <row r="74" spans="1:18" s="22" customFormat="1" ht="45" x14ac:dyDescent="0.25">
      <c r="A74" s="857"/>
      <c r="B74" s="859"/>
      <c r="C74" s="859"/>
      <c r="D74" s="859"/>
      <c r="E74" s="859"/>
      <c r="F74" s="859"/>
      <c r="G74" s="75" t="s">
        <v>2493</v>
      </c>
      <c r="H74" s="75" t="s">
        <v>1123</v>
      </c>
      <c r="I74" s="11" t="s">
        <v>193</v>
      </c>
      <c r="J74" s="859"/>
      <c r="K74" s="859"/>
      <c r="L74" s="859"/>
      <c r="M74" s="864"/>
      <c r="N74" s="859"/>
      <c r="O74" s="864"/>
      <c r="P74" s="859"/>
      <c r="Q74" s="859"/>
      <c r="R74" s="859"/>
    </row>
    <row r="75" spans="1:18" s="22" customFormat="1" ht="30" x14ac:dyDescent="0.25">
      <c r="A75" s="857"/>
      <c r="B75" s="859"/>
      <c r="C75" s="859"/>
      <c r="D75" s="859"/>
      <c r="E75" s="859"/>
      <c r="F75" s="859"/>
      <c r="G75" s="832" t="s">
        <v>2494</v>
      </c>
      <c r="H75" s="75" t="s">
        <v>1180</v>
      </c>
      <c r="I75" s="11" t="s">
        <v>39</v>
      </c>
      <c r="J75" s="859"/>
      <c r="K75" s="859"/>
      <c r="L75" s="859"/>
      <c r="M75" s="864"/>
      <c r="N75" s="859"/>
      <c r="O75" s="864"/>
      <c r="P75" s="859"/>
      <c r="Q75" s="859"/>
      <c r="R75" s="859"/>
    </row>
    <row r="76" spans="1:18" s="22" customFormat="1" ht="45" x14ac:dyDescent="0.25">
      <c r="A76" s="857"/>
      <c r="B76" s="859"/>
      <c r="C76" s="859"/>
      <c r="D76" s="859"/>
      <c r="E76" s="859"/>
      <c r="F76" s="859"/>
      <c r="G76" s="859"/>
      <c r="H76" s="75" t="s">
        <v>2495</v>
      </c>
      <c r="I76" s="11" t="s">
        <v>1174</v>
      </c>
      <c r="J76" s="859"/>
      <c r="K76" s="859"/>
      <c r="L76" s="859"/>
      <c r="M76" s="864"/>
      <c r="N76" s="859"/>
      <c r="O76" s="864"/>
      <c r="P76" s="859"/>
      <c r="Q76" s="859"/>
      <c r="R76" s="859"/>
    </row>
    <row r="77" spans="1:18" s="22" customFormat="1" ht="38.25" customHeight="1" x14ac:dyDescent="0.25">
      <c r="A77" s="857"/>
      <c r="B77" s="859"/>
      <c r="C77" s="859"/>
      <c r="D77" s="859"/>
      <c r="E77" s="859"/>
      <c r="F77" s="859"/>
      <c r="G77" s="75" t="s">
        <v>2496</v>
      </c>
      <c r="H77" s="75" t="s">
        <v>2497</v>
      </c>
      <c r="I77" s="11" t="s">
        <v>1358</v>
      </c>
      <c r="J77" s="859"/>
      <c r="K77" s="859"/>
      <c r="L77" s="859"/>
      <c r="M77" s="864"/>
      <c r="N77" s="859"/>
      <c r="O77" s="864"/>
      <c r="P77" s="859"/>
      <c r="Q77" s="859"/>
      <c r="R77" s="859"/>
    </row>
    <row r="78" spans="1:18" s="13" customFormat="1" ht="87" customHeight="1" x14ac:dyDescent="0.25">
      <c r="A78" s="829">
        <v>24</v>
      </c>
      <c r="B78" s="829" t="s">
        <v>68</v>
      </c>
      <c r="C78" s="832">
        <v>3</v>
      </c>
      <c r="D78" s="832">
        <v>10</v>
      </c>
      <c r="E78" s="832" t="s">
        <v>2498</v>
      </c>
      <c r="F78" s="832" t="s">
        <v>2499</v>
      </c>
      <c r="G78" s="832" t="s">
        <v>2438</v>
      </c>
      <c r="H78" s="99" t="s">
        <v>2439</v>
      </c>
      <c r="I78" s="11" t="s">
        <v>39</v>
      </c>
      <c r="J78" s="832" t="s">
        <v>2500</v>
      </c>
      <c r="K78" s="852" t="s">
        <v>52</v>
      </c>
      <c r="L78" s="852"/>
      <c r="M78" s="1046">
        <v>24017.18</v>
      </c>
      <c r="N78" s="1046"/>
      <c r="O78" s="1046">
        <v>21257.18</v>
      </c>
      <c r="P78" s="1046"/>
      <c r="Q78" s="832" t="s">
        <v>2501</v>
      </c>
      <c r="R78" s="832" t="s">
        <v>2502</v>
      </c>
    </row>
    <row r="79" spans="1:18" s="13" customFormat="1" ht="118.5" customHeight="1" x14ac:dyDescent="0.25">
      <c r="A79" s="830"/>
      <c r="B79" s="830"/>
      <c r="C79" s="832"/>
      <c r="D79" s="832"/>
      <c r="E79" s="832"/>
      <c r="F79" s="832"/>
      <c r="G79" s="832"/>
      <c r="H79" s="99" t="s">
        <v>2443</v>
      </c>
      <c r="I79" s="11" t="s">
        <v>1172</v>
      </c>
      <c r="J79" s="832"/>
      <c r="K79" s="832"/>
      <c r="L79" s="832"/>
      <c r="M79" s="1046"/>
      <c r="N79" s="832"/>
      <c r="O79" s="1046"/>
      <c r="P79" s="832"/>
      <c r="Q79" s="832"/>
      <c r="R79" s="832"/>
    </row>
    <row r="80" spans="1:18" s="13" customFormat="1" ht="65.25" customHeight="1" x14ac:dyDescent="0.25">
      <c r="A80" s="830"/>
      <c r="B80" s="830"/>
      <c r="C80" s="832"/>
      <c r="D80" s="832"/>
      <c r="E80" s="832"/>
      <c r="F80" s="832"/>
      <c r="G80" s="75" t="s">
        <v>1173</v>
      </c>
      <c r="H80" s="99" t="s">
        <v>1123</v>
      </c>
      <c r="I80" s="11" t="s">
        <v>2503</v>
      </c>
      <c r="J80" s="832"/>
      <c r="K80" s="832"/>
      <c r="L80" s="832"/>
      <c r="M80" s="1046"/>
      <c r="N80" s="832"/>
      <c r="O80" s="1046"/>
      <c r="P80" s="832"/>
      <c r="Q80" s="832"/>
      <c r="R80" s="832"/>
    </row>
    <row r="81" spans="1:18" s="13" customFormat="1" ht="83.25" customHeight="1" x14ac:dyDescent="0.25">
      <c r="A81" s="831"/>
      <c r="B81" s="831"/>
      <c r="C81" s="832"/>
      <c r="D81" s="832"/>
      <c r="E81" s="832"/>
      <c r="F81" s="832"/>
      <c r="G81" s="75" t="s">
        <v>2504</v>
      </c>
      <c r="H81" s="99" t="s">
        <v>2505</v>
      </c>
      <c r="I81" s="11" t="s">
        <v>1076</v>
      </c>
      <c r="J81" s="832"/>
      <c r="K81" s="832"/>
      <c r="L81" s="832"/>
      <c r="M81" s="1046"/>
      <c r="N81" s="832"/>
      <c r="O81" s="1046"/>
      <c r="P81" s="832"/>
      <c r="Q81" s="832"/>
      <c r="R81" s="832"/>
    </row>
    <row r="82" spans="1:18" s="13" customFormat="1" ht="76.5" customHeight="1" x14ac:dyDescent="0.25">
      <c r="A82" s="829">
        <v>25</v>
      </c>
      <c r="B82" s="829" t="s">
        <v>2506</v>
      </c>
      <c r="C82" s="829">
        <v>2.2999999999999998</v>
      </c>
      <c r="D82" s="829">
        <v>10</v>
      </c>
      <c r="E82" s="829" t="s">
        <v>2507</v>
      </c>
      <c r="F82" s="829" t="s">
        <v>2508</v>
      </c>
      <c r="G82" s="829" t="s">
        <v>1169</v>
      </c>
      <c r="H82" s="75" t="s">
        <v>111</v>
      </c>
      <c r="I82" s="11" t="s">
        <v>39</v>
      </c>
      <c r="J82" s="829" t="s">
        <v>2509</v>
      </c>
      <c r="K82" s="1036" t="s">
        <v>81</v>
      </c>
      <c r="L82" s="1036"/>
      <c r="M82" s="1038">
        <v>15465</v>
      </c>
      <c r="N82" s="1038"/>
      <c r="O82" s="1038">
        <v>13005</v>
      </c>
      <c r="P82" s="1038"/>
      <c r="Q82" s="829" t="s">
        <v>2510</v>
      </c>
      <c r="R82" s="829" t="s">
        <v>2511</v>
      </c>
    </row>
    <row r="83" spans="1:18" s="13" customFormat="1" ht="72.75" customHeight="1" x14ac:dyDescent="0.25">
      <c r="A83" s="831"/>
      <c r="B83" s="831"/>
      <c r="C83" s="831"/>
      <c r="D83" s="831"/>
      <c r="E83" s="831"/>
      <c r="F83" s="831"/>
      <c r="G83" s="831"/>
      <c r="H83" s="75" t="s">
        <v>2484</v>
      </c>
      <c r="I83" s="11" t="s">
        <v>2512</v>
      </c>
      <c r="J83" s="831"/>
      <c r="K83" s="1037"/>
      <c r="L83" s="1037"/>
      <c r="M83" s="1039"/>
      <c r="N83" s="1039"/>
      <c r="O83" s="1039"/>
      <c r="P83" s="1039"/>
      <c r="Q83" s="831"/>
      <c r="R83" s="831"/>
    </row>
    <row r="84" spans="1:18" s="13" customFormat="1" ht="54.75" customHeight="1" x14ac:dyDescent="0.25">
      <c r="A84" s="829">
        <v>26</v>
      </c>
      <c r="B84" s="829" t="s">
        <v>68</v>
      </c>
      <c r="C84" s="829">
        <v>5</v>
      </c>
      <c r="D84" s="829">
        <v>11</v>
      </c>
      <c r="E84" s="829" t="s">
        <v>2513</v>
      </c>
      <c r="F84" s="829" t="s">
        <v>2514</v>
      </c>
      <c r="G84" s="829" t="s">
        <v>2463</v>
      </c>
      <c r="H84" s="99" t="s">
        <v>2464</v>
      </c>
      <c r="I84" s="11" t="s">
        <v>39</v>
      </c>
      <c r="J84" s="829" t="s">
        <v>2515</v>
      </c>
      <c r="K84" s="1036" t="s">
        <v>81</v>
      </c>
      <c r="L84" s="1036"/>
      <c r="M84" s="1038">
        <v>57054.06</v>
      </c>
      <c r="N84" s="1038"/>
      <c r="O84" s="1038">
        <v>26474.06</v>
      </c>
      <c r="P84" s="1038"/>
      <c r="Q84" s="829" t="s">
        <v>2516</v>
      </c>
      <c r="R84" s="829" t="s">
        <v>2517</v>
      </c>
    </row>
    <row r="85" spans="1:18" s="13" customFormat="1" ht="54.75" customHeight="1" x14ac:dyDescent="0.25">
      <c r="A85" s="830"/>
      <c r="B85" s="830"/>
      <c r="C85" s="830"/>
      <c r="D85" s="830"/>
      <c r="E85" s="830"/>
      <c r="F85" s="830"/>
      <c r="G85" s="830"/>
      <c r="H85" s="99" t="s">
        <v>918</v>
      </c>
      <c r="I85" s="11" t="s">
        <v>1097</v>
      </c>
      <c r="J85" s="830"/>
      <c r="K85" s="1057"/>
      <c r="L85" s="1057"/>
      <c r="M85" s="1047"/>
      <c r="N85" s="1047"/>
      <c r="O85" s="1047"/>
      <c r="P85" s="1047"/>
      <c r="Q85" s="830"/>
      <c r="R85" s="830"/>
    </row>
    <row r="86" spans="1:18" s="13" customFormat="1" ht="54.75" customHeight="1" x14ac:dyDescent="0.25">
      <c r="A86" s="830"/>
      <c r="B86" s="830"/>
      <c r="C86" s="830"/>
      <c r="D86" s="830"/>
      <c r="E86" s="830"/>
      <c r="F86" s="830"/>
      <c r="G86" s="831"/>
      <c r="H86" s="99" t="s">
        <v>2416</v>
      </c>
      <c r="I86" s="11" t="s">
        <v>1079</v>
      </c>
      <c r="J86" s="830"/>
      <c r="K86" s="1057"/>
      <c r="L86" s="1057"/>
      <c r="M86" s="1047"/>
      <c r="N86" s="1047"/>
      <c r="O86" s="1047"/>
      <c r="P86" s="1047"/>
      <c r="Q86" s="830"/>
      <c r="R86" s="830"/>
    </row>
    <row r="87" spans="1:18" s="13" customFormat="1" ht="54.75" customHeight="1" x14ac:dyDescent="0.25">
      <c r="A87" s="830"/>
      <c r="B87" s="830"/>
      <c r="C87" s="830"/>
      <c r="D87" s="830"/>
      <c r="E87" s="830"/>
      <c r="F87" s="830"/>
      <c r="G87" s="829" t="s">
        <v>2494</v>
      </c>
      <c r="H87" s="99" t="s">
        <v>1180</v>
      </c>
      <c r="I87" s="11" t="s">
        <v>39</v>
      </c>
      <c r="J87" s="830"/>
      <c r="K87" s="1057"/>
      <c r="L87" s="1057"/>
      <c r="M87" s="1047"/>
      <c r="N87" s="1047"/>
      <c r="O87" s="1047"/>
      <c r="P87" s="1047"/>
      <c r="Q87" s="830"/>
      <c r="R87" s="830"/>
    </row>
    <row r="88" spans="1:18" s="13" customFormat="1" ht="98.25" customHeight="1" x14ac:dyDescent="0.25">
      <c r="A88" s="831"/>
      <c r="B88" s="831"/>
      <c r="C88" s="831"/>
      <c r="D88" s="831"/>
      <c r="E88" s="831"/>
      <c r="F88" s="831"/>
      <c r="G88" s="831"/>
      <c r="H88" s="99" t="s">
        <v>2495</v>
      </c>
      <c r="I88" s="11" t="s">
        <v>1079</v>
      </c>
      <c r="J88" s="831"/>
      <c r="K88" s="1037"/>
      <c r="L88" s="1037"/>
      <c r="M88" s="1039"/>
      <c r="N88" s="1039"/>
      <c r="O88" s="1039"/>
      <c r="P88" s="1039"/>
      <c r="Q88" s="831"/>
      <c r="R88" s="831"/>
    </row>
    <row r="89" spans="1:18" s="13" customFormat="1" ht="48.75" customHeight="1" x14ac:dyDescent="0.25">
      <c r="A89" s="829">
        <v>27</v>
      </c>
      <c r="B89" s="832" t="s">
        <v>68</v>
      </c>
      <c r="C89" s="832">
        <v>5</v>
      </c>
      <c r="D89" s="832">
        <v>11</v>
      </c>
      <c r="E89" s="832" t="s">
        <v>2518</v>
      </c>
      <c r="F89" s="832" t="s">
        <v>2519</v>
      </c>
      <c r="G89" s="829" t="s">
        <v>1166</v>
      </c>
      <c r="H89" s="75" t="s">
        <v>2420</v>
      </c>
      <c r="I89" s="11" t="s">
        <v>1076</v>
      </c>
      <c r="J89" s="832" t="s">
        <v>2520</v>
      </c>
      <c r="K89" s="852" t="s">
        <v>124</v>
      </c>
      <c r="L89" s="852"/>
      <c r="M89" s="1046">
        <v>21186.3</v>
      </c>
      <c r="N89" s="1046"/>
      <c r="O89" s="1046">
        <v>18790.89</v>
      </c>
      <c r="P89" s="1046"/>
      <c r="Q89" s="832" t="s">
        <v>2521</v>
      </c>
      <c r="R89" s="832" t="s">
        <v>2522</v>
      </c>
    </row>
    <row r="90" spans="1:18" s="13" customFormat="1" ht="48.75" customHeight="1" x14ac:dyDescent="0.25">
      <c r="A90" s="830"/>
      <c r="B90" s="832"/>
      <c r="C90" s="832"/>
      <c r="D90" s="832"/>
      <c r="E90" s="832"/>
      <c r="F90" s="832"/>
      <c r="G90" s="831"/>
      <c r="H90" s="75" t="s">
        <v>2424</v>
      </c>
      <c r="I90" s="11" t="s">
        <v>298</v>
      </c>
      <c r="J90" s="832"/>
      <c r="K90" s="832"/>
      <c r="L90" s="832"/>
      <c r="M90" s="1046"/>
      <c r="N90" s="832"/>
      <c r="O90" s="1046"/>
      <c r="P90" s="832"/>
      <c r="Q90" s="832"/>
      <c r="R90" s="832"/>
    </row>
    <row r="91" spans="1:18" s="13" customFormat="1" ht="39" customHeight="1" x14ac:dyDescent="0.25">
      <c r="A91" s="830"/>
      <c r="B91" s="832"/>
      <c r="C91" s="832"/>
      <c r="D91" s="832"/>
      <c r="E91" s="832"/>
      <c r="F91" s="832"/>
      <c r="G91" s="832" t="s">
        <v>1169</v>
      </c>
      <c r="H91" s="75" t="s">
        <v>111</v>
      </c>
      <c r="I91" s="11" t="s">
        <v>39</v>
      </c>
      <c r="J91" s="832"/>
      <c r="K91" s="832"/>
      <c r="L91" s="832"/>
      <c r="M91" s="1046"/>
      <c r="N91" s="832"/>
      <c r="O91" s="1046"/>
      <c r="P91" s="832"/>
      <c r="Q91" s="832"/>
      <c r="R91" s="832"/>
    </row>
    <row r="92" spans="1:18" s="13" customFormat="1" ht="63" customHeight="1" x14ac:dyDescent="0.25">
      <c r="A92" s="830"/>
      <c r="B92" s="832"/>
      <c r="C92" s="832"/>
      <c r="D92" s="832"/>
      <c r="E92" s="832"/>
      <c r="F92" s="832"/>
      <c r="G92" s="832"/>
      <c r="H92" s="75" t="s">
        <v>2484</v>
      </c>
      <c r="I92" s="11" t="s">
        <v>1147</v>
      </c>
      <c r="J92" s="832"/>
      <c r="K92" s="832"/>
      <c r="L92" s="832"/>
      <c r="M92" s="1046"/>
      <c r="N92" s="832"/>
      <c r="O92" s="1046"/>
      <c r="P92" s="832"/>
      <c r="Q92" s="832"/>
      <c r="R92" s="832"/>
    </row>
    <row r="93" spans="1:18" s="13" customFormat="1" ht="47.25" customHeight="1" x14ac:dyDescent="0.25">
      <c r="A93" s="830"/>
      <c r="B93" s="832"/>
      <c r="C93" s="832"/>
      <c r="D93" s="832"/>
      <c r="E93" s="832"/>
      <c r="F93" s="832"/>
      <c r="G93" s="75" t="s">
        <v>1173</v>
      </c>
      <c r="H93" s="75" t="s">
        <v>1123</v>
      </c>
      <c r="I93" s="11" t="s">
        <v>39</v>
      </c>
      <c r="J93" s="832"/>
      <c r="K93" s="832"/>
      <c r="L93" s="832"/>
      <c r="M93" s="1046"/>
      <c r="N93" s="832"/>
      <c r="O93" s="1046"/>
      <c r="P93" s="832"/>
      <c r="Q93" s="832"/>
      <c r="R93" s="832"/>
    </row>
    <row r="94" spans="1:18" s="13" customFormat="1" ht="39" customHeight="1" x14ac:dyDescent="0.25">
      <c r="A94" s="830"/>
      <c r="B94" s="832"/>
      <c r="C94" s="832"/>
      <c r="D94" s="832"/>
      <c r="E94" s="832"/>
      <c r="F94" s="832"/>
      <c r="G94" s="832" t="s">
        <v>2494</v>
      </c>
      <c r="H94" s="75" t="s">
        <v>1180</v>
      </c>
      <c r="I94" s="11" t="s">
        <v>39</v>
      </c>
      <c r="J94" s="832"/>
      <c r="K94" s="832"/>
      <c r="L94" s="832"/>
      <c r="M94" s="1046"/>
      <c r="N94" s="832"/>
      <c r="O94" s="1046"/>
      <c r="P94" s="832"/>
      <c r="Q94" s="832"/>
      <c r="R94" s="832"/>
    </row>
    <row r="95" spans="1:18" s="13" customFormat="1" ht="48" customHeight="1" x14ac:dyDescent="0.25">
      <c r="A95" s="831"/>
      <c r="B95" s="832"/>
      <c r="C95" s="832"/>
      <c r="D95" s="832"/>
      <c r="E95" s="832"/>
      <c r="F95" s="832"/>
      <c r="G95" s="832"/>
      <c r="H95" s="75" t="s">
        <v>2495</v>
      </c>
      <c r="I95" s="11" t="s">
        <v>1097</v>
      </c>
      <c r="J95" s="832"/>
      <c r="K95" s="832"/>
      <c r="L95" s="832"/>
      <c r="M95" s="1046"/>
      <c r="N95" s="832"/>
      <c r="O95" s="1046"/>
      <c r="P95" s="832"/>
      <c r="Q95" s="832"/>
      <c r="R95" s="832"/>
    </row>
    <row r="96" spans="1:18" s="13" customFormat="1" ht="45" x14ac:dyDescent="0.25">
      <c r="A96" s="834">
        <v>28</v>
      </c>
      <c r="B96" s="832" t="s">
        <v>89</v>
      </c>
      <c r="C96" s="832">
        <v>5</v>
      </c>
      <c r="D96" s="832">
        <v>11</v>
      </c>
      <c r="E96" s="832" t="s">
        <v>2523</v>
      </c>
      <c r="F96" s="832" t="s">
        <v>2524</v>
      </c>
      <c r="G96" s="832" t="s">
        <v>2463</v>
      </c>
      <c r="H96" s="99" t="s">
        <v>2464</v>
      </c>
      <c r="I96" s="11" t="s">
        <v>39</v>
      </c>
      <c r="J96" s="832" t="s">
        <v>2525</v>
      </c>
      <c r="K96" s="852" t="s">
        <v>81</v>
      </c>
      <c r="L96" s="852"/>
      <c r="M96" s="1046">
        <v>13154.6</v>
      </c>
      <c r="N96" s="1046"/>
      <c r="O96" s="1046">
        <v>11830.34</v>
      </c>
      <c r="P96" s="1046"/>
      <c r="Q96" s="832" t="s">
        <v>2434</v>
      </c>
      <c r="R96" s="832" t="s">
        <v>2435</v>
      </c>
    </row>
    <row r="97" spans="1:18" s="13" customFormat="1" x14ac:dyDescent="0.25">
      <c r="A97" s="835"/>
      <c r="B97" s="832"/>
      <c r="C97" s="832"/>
      <c r="D97" s="832"/>
      <c r="E97" s="832"/>
      <c r="F97" s="832"/>
      <c r="G97" s="832"/>
      <c r="H97" s="99" t="s">
        <v>918</v>
      </c>
      <c r="I97" s="11" t="s">
        <v>1319</v>
      </c>
      <c r="J97" s="832"/>
      <c r="K97" s="832"/>
      <c r="L97" s="832"/>
      <c r="M97" s="1199"/>
      <c r="N97" s="832"/>
      <c r="O97" s="1046"/>
      <c r="P97" s="832"/>
      <c r="Q97" s="832"/>
      <c r="R97" s="832"/>
    </row>
    <row r="98" spans="1:18" s="13" customFormat="1" ht="30" x14ac:dyDescent="0.25">
      <c r="A98" s="835"/>
      <c r="B98" s="832"/>
      <c r="C98" s="832"/>
      <c r="D98" s="832"/>
      <c r="E98" s="832"/>
      <c r="F98" s="832"/>
      <c r="G98" s="832"/>
      <c r="H98" s="99" t="s">
        <v>2416</v>
      </c>
      <c r="I98" s="11" t="s">
        <v>1076</v>
      </c>
      <c r="J98" s="832"/>
      <c r="K98" s="832"/>
      <c r="L98" s="832"/>
      <c r="M98" s="1199"/>
      <c r="N98" s="832"/>
      <c r="O98" s="1046"/>
      <c r="P98" s="832"/>
      <c r="Q98" s="832"/>
      <c r="R98" s="832"/>
    </row>
    <row r="99" spans="1:18" s="13" customFormat="1" ht="30" x14ac:dyDescent="0.25">
      <c r="A99" s="835"/>
      <c r="B99" s="832"/>
      <c r="C99" s="832"/>
      <c r="D99" s="832"/>
      <c r="E99" s="832"/>
      <c r="F99" s="832"/>
      <c r="G99" s="832" t="s">
        <v>2494</v>
      </c>
      <c r="H99" s="99" t="s">
        <v>1180</v>
      </c>
      <c r="I99" s="11" t="s">
        <v>39</v>
      </c>
      <c r="J99" s="832"/>
      <c r="K99" s="832"/>
      <c r="L99" s="832"/>
      <c r="M99" s="1199"/>
      <c r="N99" s="832"/>
      <c r="O99" s="1046"/>
      <c r="P99" s="832"/>
      <c r="Q99" s="832"/>
      <c r="R99" s="832"/>
    </row>
    <row r="100" spans="1:18" s="13" customFormat="1" ht="45" x14ac:dyDescent="0.25">
      <c r="A100" s="836"/>
      <c r="B100" s="832"/>
      <c r="C100" s="832"/>
      <c r="D100" s="832"/>
      <c r="E100" s="832"/>
      <c r="F100" s="832"/>
      <c r="G100" s="832"/>
      <c r="H100" s="99" t="s">
        <v>2495</v>
      </c>
      <c r="I100" s="11" t="s">
        <v>193</v>
      </c>
      <c r="J100" s="832"/>
      <c r="K100" s="832"/>
      <c r="L100" s="832"/>
      <c r="M100" s="1199"/>
      <c r="N100" s="832"/>
      <c r="O100" s="1046"/>
      <c r="P100" s="832"/>
      <c r="Q100" s="832"/>
      <c r="R100" s="832"/>
    </row>
    <row r="101" spans="1:18" s="13" customFormat="1" ht="50.25" customHeight="1" x14ac:dyDescent="0.25">
      <c r="A101" s="829">
        <v>29</v>
      </c>
      <c r="B101" s="829" t="s">
        <v>127</v>
      </c>
      <c r="C101" s="829">
        <v>1</v>
      </c>
      <c r="D101" s="829">
        <v>13</v>
      </c>
      <c r="E101" s="829" t="s">
        <v>2526</v>
      </c>
      <c r="F101" s="829" t="s">
        <v>2527</v>
      </c>
      <c r="G101" s="829" t="s">
        <v>1169</v>
      </c>
      <c r="H101" s="75" t="s">
        <v>111</v>
      </c>
      <c r="I101" s="11" t="s">
        <v>39</v>
      </c>
      <c r="J101" s="829" t="s">
        <v>2528</v>
      </c>
      <c r="K101" s="1036" t="s">
        <v>127</v>
      </c>
      <c r="L101" s="1036"/>
      <c r="M101" s="1038">
        <v>15173.5</v>
      </c>
      <c r="N101" s="1038"/>
      <c r="O101" s="1038">
        <v>13213.5</v>
      </c>
      <c r="P101" s="1038"/>
      <c r="Q101" s="829" t="s">
        <v>2529</v>
      </c>
      <c r="R101" s="829" t="s">
        <v>2530</v>
      </c>
    </row>
    <row r="102" spans="1:18" s="13" customFormat="1" ht="58.5" customHeight="1" x14ac:dyDescent="0.25">
      <c r="A102" s="831"/>
      <c r="B102" s="831"/>
      <c r="C102" s="831"/>
      <c r="D102" s="831"/>
      <c r="E102" s="831"/>
      <c r="F102" s="831"/>
      <c r="G102" s="831"/>
      <c r="H102" s="75" t="s">
        <v>2484</v>
      </c>
      <c r="I102" s="11" t="s">
        <v>2531</v>
      </c>
      <c r="J102" s="831"/>
      <c r="K102" s="831"/>
      <c r="L102" s="831"/>
      <c r="M102" s="1039"/>
      <c r="N102" s="831"/>
      <c r="O102" s="1039"/>
      <c r="P102" s="831"/>
      <c r="Q102" s="831"/>
      <c r="R102" s="831"/>
    </row>
    <row r="103" spans="1:18" s="22" customFormat="1" ht="30" x14ac:dyDescent="0.25">
      <c r="A103" s="832">
        <v>30</v>
      </c>
      <c r="B103" s="832" t="s">
        <v>68</v>
      </c>
      <c r="C103" s="832">
        <v>1.3</v>
      </c>
      <c r="D103" s="832">
        <v>13</v>
      </c>
      <c r="E103" s="859" t="s">
        <v>2532</v>
      </c>
      <c r="F103" s="859" t="s">
        <v>2533</v>
      </c>
      <c r="G103" s="832" t="s">
        <v>1169</v>
      </c>
      <c r="H103" s="99" t="s">
        <v>111</v>
      </c>
      <c r="I103" s="11" t="s">
        <v>39</v>
      </c>
      <c r="J103" s="859" t="s">
        <v>2534</v>
      </c>
      <c r="K103" s="852" t="s">
        <v>81</v>
      </c>
      <c r="L103" s="852"/>
      <c r="M103" s="864" t="s">
        <v>2535</v>
      </c>
      <c r="N103" s="1046"/>
      <c r="O103" s="864">
        <v>10200.24</v>
      </c>
      <c r="P103" s="1046"/>
      <c r="Q103" s="859" t="s">
        <v>2536</v>
      </c>
      <c r="R103" s="859" t="s">
        <v>2537</v>
      </c>
    </row>
    <row r="104" spans="1:18" s="22" customFormat="1" ht="60" x14ac:dyDescent="0.25">
      <c r="A104" s="859"/>
      <c r="B104" s="859"/>
      <c r="C104" s="859"/>
      <c r="D104" s="859"/>
      <c r="E104" s="859"/>
      <c r="F104" s="859"/>
      <c r="G104" s="859"/>
      <c r="H104" s="99" t="s">
        <v>2484</v>
      </c>
      <c r="I104" s="11" t="s">
        <v>1436</v>
      </c>
      <c r="J104" s="859"/>
      <c r="K104" s="859"/>
      <c r="L104" s="859"/>
      <c r="M104" s="864"/>
      <c r="N104" s="859"/>
      <c r="O104" s="864"/>
      <c r="P104" s="859"/>
      <c r="Q104" s="859"/>
      <c r="R104" s="859"/>
    </row>
    <row r="105" spans="1:18" s="22" customFormat="1" ht="30" x14ac:dyDescent="0.25">
      <c r="A105" s="859"/>
      <c r="B105" s="859"/>
      <c r="C105" s="859"/>
      <c r="D105" s="859"/>
      <c r="E105" s="859"/>
      <c r="F105" s="859"/>
      <c r="G105" s="832" t="s">
        <v>2494</v>
      </c>
      <c r="H105" s="99" t="s">
        <v>1180</v>
      </c>
      <c r="I105" s="11" t="s">
        <v>39</v>
      </c>
      <c r="J105" s="859"/>
      <c r="K105" s="859"/>
      <c r="L105" s="859"/>
      <c r="M105" s="864"/>
      <c r="N105" s="859"/>
      <c r="O105" s="864"/>
      <c r="P105" s="859"/>
      <c r="Q105" s="859"/>
      <c r="R105" s="859"/>
    </row>
    <row r="106" spans="1:18" s="22" customFormat="1" ht="45" x14ac:dyDescent="0.25">
      <c r="A106" s="859"/>
      <c r="B106" s="859"/>
      <c r="C106" s="859"/>
      <c r="D106" s="859"/>
      <c r="E106" s="859"/>
      <c r="F106" s="859"/>
      <c r="G106" s="859"/>
      <c r="H106" s="99" t="s">
        <v>2495</v>
      </c>
      <c r="I106" s="11" t="s">
        <v>1358</v>
      </c>
      <c r="J106" s="859"/>
      <c r="K106" s="859"/>
      <c r="L106" s="859"/>
      <c r="M106" s="864"/>
      <c r="N106" s="859"/>
      <c r="O106" s="864"/>
      <c r="P106" s="859"/>
      <c r="Q106" s="859"/>
      <c r="R106" s="859"/>
    </row>
    <row r="107" spans="1:18" s="13" customFormat="1" ht="45" customHeight="1" x14ac:dyDescent="0.25">
      <c r="A107" s="829">
        <v>31</v>
      </c>
      <c r="B107" s="829" t="s">
        <v>68</v>
      </c>
      <c r="C107" s="829">
        <v>1</v>
      </c>
      <c r="D107" s="829">
        <v>13</v>
      </c>
      <c r="E107" s="829" t="s">
        <v>2538</v>
      </c>
      <c r="F107" s="829" t="s">
        <v>2539</v>
      </c>
      <c r="G107" s="829" t="s">
        <v>1166</v>
      </c>
      <c r="H107" s="75" t="s">
        <v>2420</v>
      </c>
      <c r="I107" s="11" t="s">
        <v>1076</v>
      </c>
      <c r="J107" s="829" t="s">
        <v>2540</v>
      </c>
      <c r="K107" s="1036" t="s">
        <v>52</v>
      </c>
      <c r="L107" s="1036"/>
      <c r="M107" s="1038">
        <v>13651</v>
      </c>
      <c r="N107" s="1038"/>
      <c r="O107" s="1038">
        <v>11951</v>
      </c>
      <c r="P107" s="1038"/>
      <c r="Q107" s="829" t="s">
        <v>2541</v>
      </c>
      <c r="R107" s="829" t="s">
        <v>2542</v>
      </c>
    </row>
    <row r="108" spans="1:18" s="13" customFormat="1" ht="48.75" customHeight="1" x14ac:dyDescent="0.25">
      <c r="A108" s="830"/>
      <c r="B108" s="830"/>
      <c r="C108" s="830"/>
      <c r="D108" s="830"/>
      <c r="E108" s="830"/>
      <c r="F108" s="830"/>
      <c r="G108" s="830"/>
      <c r="H108" s="75" t="s">
        <v>2424</v>
      </c>
      <c r="I108" s="11" t="s">
        <v>2543</v>
      </c>
      <c r="J108" s="830"/>
      <c r="K108" s="830"/>
      <c r="L108" s="830"/>
      <c r="M108" s="1047"/>
      <c r="N108" s="830"/>
      <c r="O108" s="1047"/>
      <c r="P108" s="830"/>
      <c r="Q108" s="830"/>
      <c r="R108" s="830"/>
    </row>
    <row r="109" spans="1:18" s="13" customFormat="1" ht="34.5" customHeight="1" x14ac:dyDescent="0.25">
      <c r="A109" s="830"/>
      <c r="B109" s="831"/>
      <c r="C109" s="831"/>
      <c r="D109" s="831"/>
      <c r="E109" s="831"/>
      <c r="F109" s="831"/>
      <c r="G109" s="831"/>
      <c r="H109" s="75" t="s">
        <v>2416</v>
      </c>
      <c r="I109" s="11" t="s">
        <v>2544</v>
      </c>
      <c r="J109" s="831"/>
      <c r="K109" s="831"/>
      <c r="L109" s="831"/>
      <c r="M109" s="1039"/>
      <c r="N109" s="831"/>
      <c r="O109" s="1039"/>
      <c r="P109" s="831"/>
      <c r="Q109" s="831"/>
      <c r="R109" s="831"/>
    </row>
    <row r="110" spans="1:18" s="13" customFormat="1" ht="45" x14ac:dyDescent="0.25">
      <c r="A110" s="829">
        <v>32</v>
      </c>
      <c r="B110" s="829" t="s">
        <v>662</v>
      </c>
      <c r="C110" s="829">
        <v>1</v>
      </c>
      <c r="D110" s="829">
        <v>13</v>
      </c>
      <c r="E110" s="829" t="s">
        <v>2545</v>
      </c>
      <c r="F110" s="829" t="s">
        <v>2546</v>
      </c>
      <c r="G110" s="829" t="s">
        <v>1166</v>
      </c>
      <c r="H110" s="99" t="s">
        <v>2420</v>
      </c>
      <c r="I110" s="11" t="s">
        <v>999</v>
      </c>
      <c r="J110" s="829" t="s">
        <v>2547</v>
      </c>
      <c r="K110" s="1036" t="s">
        <v>52</v>
      </c>
      <c r="L110" s="1036"/>
      <c r="M110" s="1038">
        <v>32565.55</v>
      </c>
      <c r="N110" s="1038"/>
      <c r="O110" s="1038">
        <v>22970.52</v>
      </c>
      <c r="P110" s="1038"/>
      <c r="Q110" s="829" t="s">
        <v>2510</v>
      </c>
      <c r="R110" s="829" t="s">
        <v>2442</v>
      </c>
    </row>
    <row r="111" spans="1:18" s="13" customFormat="1" ht="45" x14ac:dyDescent="0.25">
      <c r="A111" s="830"/>
      <c r="B111" s="830"/>
      <c r="C111" s="830"/>
      <c r="D111" s="830"/>
      <c r="E111" s="830"/>
      <c r="F111" s="830"/>
      <c r="G111" s="830"/>
      <c r="H111" s="99" t="s">
        <v>2424</v>
      </c>
      <c r="I111" s="11" t="s">
        <v>964</v>
      </c>
      <c r="J111" s="830"/>
      <c r="K111" s="830"/>
      <c r="L111" s="830"/>
      <c r="M111" s="1047"/>
      <c r="N111" s="830"/>
      <c r="O111" s="1047"/>
      <c r="P111" s="830"/>
      <c r="Q111" s="830"/>
      <c r="R111" s="830"/>
    </row>
    <row r="112" spans="1:18" s="13" customFormat="1" ht="30" x14ac:dyDescent="0.25">
      <c r="A112" s="830"/>
      <c r="B112" s="830"/>
      <c r="C112" s="830"/>
      <c r="D112" s="830"/>
      <c r="E112" s="830"/>
      <c r="F112" s="830"/>
      <c r="G112" s="831"/>
      <c r="H112" s="99" t="s">
        <v>2248</v>
      </c>
      <c r="I112" s="11" t="s">
        <v>1218</v>
      </c>
      <c r="J112" s="830"/>
      <c r="K112" s="830"/>
      <c r="L112" s="830"/>
      <c r="M112" s="1047"/>
      <c r="N112" s="830"/>
      <c r="O112" s="1047"/>
      <c r="P112" s="830"/>
      <c r="Q112" s="830"/>
      <c r="R112" s="830"/>
    </row>
    <row r="113" spans="1:90" s="13" customFormat="1" ht="30" x14ac:dyDescent="0.25">
      <c r="A113" s="830"/>
      <c r="B113" s="830"/>
      <c r="C113" s="830"/>
      <c r="D113" s="830"/>
      <c r="E113" s="830"/>
      <c r="F113" s="830"/>
      <c r="G113" s="829" t="s">
        <v>2494</v>
      </c>
      <c r="H113" s="99" t="s">
        <v>1180</v>
      </c>
      <c r="I113" s="11" t="s">
        <v>802</v>
      </c>
      <c r="J113" s="830"/>
      <c r="K113" s="830"/>
      <c r="L113" s="830"/>
      <c r="M113" s="1047"/>
      <c r="N113" s="830"/>
      <c r="O113" s="1047"/>
      <c r="P113" s="830"/>
      <c r="Q113" s="830"/>
      <c r="R113" s="830"/>
    </row>
    <row r="114" spans="1:90" s="13" customFormat="1" ht="45" x14ac:dyDescent="0.25">
      <c r="A114" s="830"/>
      <c r="B114" s="830"/>
      <c r="C114" s="830"/>
      <c r="D114" s="830"/>
      <c r="E114" s="830"/>
      <c r="F114" s="830"/>
      <c r="G114" s="830"/>
      <c r="H114" s="99" t="s">
        <v>2495</v>
      </c>
      <c r="I114" s="11" t="s">
        <v>964</v>
      </c>
      <c r="J114" s="830"/>
      <c r="K114" s="830"/>
      <c r="L114" s="830"/>
      <c r="M114" s="1047"/>
      <c r="N114" s="830"/>
      <c r="O114" s="1047"/>
      <c r="P114" s="830"/>
      <c r="Q114" s="830"/>
      <c r="R114" s="830"/>
    </row>
    <row r="115" spans="1:90" s="13" customFormat="1" x14ac:dyDescent="0.25">
      <c r="A115" s="830"/>
      <c r="B115" s="831"/>
      <c r="C115" s="831"/>
      <c r="D115" s="831"/>
      <c r="E115" s="831"/>
      <c r="F115" s="831"/>
      <c r="G115" s="831"/>
      <c r="H115" s="182" t="s">
        <v>2548</v>
      </c>
      <c r="I115" s="183">
        <v>26</v>
      </c>
      <c r="J115" s="831"/>
      <c r="K115" s="831"/>
      <c r="L115" s="831"/>
      <c r="M115" s="1039"/>
      <c r="N115" s="831"/>
      <c r="O115" s="1039"/>
      <c r="P115" s="831"/>
      <c r="Q115" s="831"/>
      <c r="R115" s="831"/>
    </row>
    <row r="116" spans="1:90" ht="132.75" customHeight="1" x14ac:dyDescent="0.25">
      <c r="A116" s="107">
        <v>33</v>
      </c>
      <c r="B116" s="70" t="s">
        <v>68</v>
      </c>
      <c r="C116" s="70" t="s">
        <v>2367</v>
      </c>
      <c r="D116" s="67">
        <v>3</v>
      </c>
      <c r="E116" s="67" t="s">
        <v>2549</v>
      </c>
      <c r="F116" s="67" t="s">
        <v>2369</v>
      </c>
      <c r="G116" s="67" t="s">
        <v>301</v>
      </c>
      <c r="H116" s="67" t="s">
        <v>2370</v>
      </c>
      <c r="I116" s="67" t="s">
        <v>2371</v>
      </c>
      <c r="J116" s="67" t="s">
        <v>2372</v>
      </c>
      <c r="K116" s="286"/>
      <c r="L116" s="287" t="s">
        <v>73</v>
      </c>
      <c r="M116" s="288"/>
      <c r="N116" s="287">
        <v>30000</v>
      </c>
      <c r="O116" s="289"/>
      <c r="P116" s="287">
        <v>30000</v>
      </c>
      <c r="Q116" s="70" t="s">
        <v>2373</v>
      </c>
      <c r="R116" s="70" t="s">
        <v>2374</v>
      </c>
      <c r="S116" s="22"/>
    </row>
    <row r="117" spans="1:90" ht="120.75" customHeight="1" x14ac:dyDescent="0.25">
      <c r="A117" s="107">
        <v>34</v>
      </c>
      <c r="B117" s="70" t="s">
        <v>68</v>
      </c>
      <c r="C117" s="70" t="s">
        <v>2367</v>
      </c>
      <c r="D117" s="67">
        <v>3</v>
      </c>
      <c r="E117" s="67" t="s">
        <v>2550</v>
      </c>
      <c r="F117" s="67" t="s">
        <v>2369</v>
      </c>
      <c r="G117" s="67" t="s">
        <v>301</v>
      </c>
      <c r="H117" s="67" t="s">
        <v>2370</v>
      </c>
      <c r="I117" s="67" t="s">
        <v>2551</v>
      </c>
      <c r="J117" s="67" t="s">
        <v>2372</v>
      </c>
      <c r="K117" s="290"/>
      <c r="L117" s="67" t="s">
        <v>52</v>
      </c>
      <c r="M117" s="288"/>
      <c r="N117" s="287">
        <v>20000</v>
      </c>
      <c r="O117" s="289"/>
      <c r="P117" s="287">
        <v>20000</v>
      </c>
      <c r="Q117" s="70" t="s">
        <v>2373</v>
      </c>
      <c r="R117" s="70" t="s">
        <v>2374</v>
      </c>
      <c r="S117" s="22"/>
    </row>
    <row r="118" spans="1:90" ht="111.75" customHeight="1" x14ac:dyDescent="0.25">
      <c r="A118" s="107">
        <v>35</v>
      </c>
      <c r="B118" s="70" t="s">
        <v>68</v>
      </c>
      <c r="C118" s="70" t="s">
        <v>2367</v>
      </c>
      <c r="D118" s="67">
        <v>3</v>
      </c>
      <c r="E118" s="67" t="s">
        <v>2375</v>
      </c>
      <c r="F118" s="67" t="s">
        <v>2369</v>
      </c>
      <c r="G118" s="67" t="s">
        <v>1063</v>
      </c>
      <c r="H118" s="67" t="s">
        <v>2376</v>
      </c>
      <c r="I118" s="67">
        <v>11</v>
      </c>
      <c r="J118" s="67" t="s">
        <v>2372</v>
      </c>
      <c r="K118" s="291"/>
      <c r="L118" s="67" t="s">
        <v>73</v>
      </c>
      <c r="M118" s="67"/>
      <c r="N118" s="287">
        <v>30000</v>
      </c>
      <c r="O118" s="287"/>
      <c r="P118" s="287">
        <v>30000</v>
      </c>
      <c r="Q118" s="70" t="s">
        <v>2373</v>
      </c>
      <c r="R118" s="70" t="s">
        <v>2374</v>
      </c>
      <c r="S118" s="22"/>
    </row>
    <row r="119" spans="1:90" s="13" customFormat="1" ht="105" x14ac:dyDescent="0.25">
      <c r="A119" s="86">
        <v>36</v>
      </c>
      <c r="B119" s="75" t="s">
        <v>68</v>
      </c>
      <c r="C119" s="75">
        <v>5</v>
      </c>
      <c r="D119" s="75">
        <v>4</v>
      </c>
      <c r="E119" s="75" t="s">
        <v>2552</v>
      </c>
      <c r="F119" s="138" t="s">
        <v>2553</v>
      </c>
      <c r="G119" s="75" t="s">
        <v>2554</v>
      </c>
      <c r="H119" s="75" t="s">
        <v>2555</v>
      </c>
      <c r="I119" s="75" t="s">
        <v>2556</v>
      </c>
      <c r="J119" s="75" t="s">
        <v>2557</v>
      </c>
      <c r="K119" s="260"/>
      <c r="L119" s="75" t="s">
        <v>127</v>
      </c>
      <c r="M119" s="75"/>
      <c r="N119" s="138">
        <v>55000</v>
      </c>
      <c r="O119" s="138"/>
      <c r="P119" s="138">
        <v>45000</v>
      </c>
      <c r="Q119" s="75" t="s">
        <v>2373</v>
      </c>
      <c r="R119" s="75" t="s">
        <v>2374</v>
      </c>
    </row>
    <row r="120" spans="1:90" ht="117" customHeight="1" x14ac:dyDescent="0.25">
      <c r="A120" s="107">
        <v>37</v>
      </c>
      <c r="B120" s="67" t="s">
        <v>68</v>
      </c>
      <c r="C120" s="67">
        <v>5</v>
      </c>
      <c r="D120" s="67">
        <v>4</v>
      </c>
      <c r="E120" s="67" t="s">
        <v>2558</v>
      </c>
      <c r="F120" s="152" t="s">
        <v>2382</v>
      </c>
      <c r="G120" s="70" t="s">
        <v>2047</v>
      </c>
      <c r="H120" s="70" t="s">
        <v>1016</v>
      </c>
      <c r="I120" s="67">
        <v>1</v>
      </c>
      <c r="J120" s="67" t="s">
        <v>2380</v>
      </c>
      <c r="K120" s="290"/>
      <c r="L120" s="67" t="s">
        <v>161</v>
      </c>
      <c r="M120" s="67"/>
      <c r="N120" s="287">
        <v>10000</v>
      </c>
      <c r="O120" s="287"/>
      <c r="P120" s="287">
        <v>10000</v>
      </c>
      <c r="Q120" s="70" t="s">
        <v>2373</v>
      </c>
      <c r="R120" s="70" t="s">
        <v>2374</v>
      </c>
      <c r="S120" s="22"/>
    </row>
    <row r="121" spans="1:90" s="13" customFormat="1" ht="156" customHeight="1" x14ac:dyDescent="0.25">
      <c r="A121" s="86">
        <v>38</v>
      </c>
      <c r="B121" s="75" t="s">
        <v>68</v>
      </c>
      <c r="C121" s="75">
        <v>1</v>
      </c>
      <c r="D121" s="75">
        <v>6</v>
      </c>
      <c r="E121" s="75" t="s">
        <v>2559</v>
      </c>
      <c r="F121" s="75" t="s">
        <v>2560</v>
      </c>
      <c r="G121" s="75" t="s">
        <v>734</v>
      </c>
      <c r="H121" s="75" t="s">
        <v>477</v>
      </c>
      <c r="I121" s="75" t="s">
        <v>2561</v>
      </c>
      <c r="J121" s="75" t="s">
        <v>2562</v>
      </c>
      <c r="K121" s="164"/>
      <c r="L121" s="75" t="s">
        <v>73</v>
      </c>
      <c r="M121" s="168"/>
      <c r="N121" s="138">
        <v>10000</v>
      </c>
      <c r="O121" s="138"/>
      <c r="P121" s="138">
        <v>10000</v>
      </c>
      <c r="Q121" s="75" t="s">
        <v>2373</v>
      </c>
      <c r="R121" s="75" t="s">
        <v>2374</v>
      </c>
    </row>
    <row r="122" spans="1:90" s="13" customFormat="1" ht="150" x14ac:dyDescent="0.25">
      <c r="A122" s="86">
        <v>39</v>
      </c>
      <c r="B122" s="75" t="s">
        <v>68</v>
      </c>
      <c r="C122" s="75">
        <v>1</v>
      </c>
      <c r="D122" s="75">
        <v>6</v>
      </c>
      <c r="E122" s="75" t="s">
        <v>2401</v>
      </c>
      <c r="F122" s="75" t="s">
        <v>2402</v>
      </c>
      <c r="G122" s="75" t="s">
        <v>2403</v>
      </c>
      <c r="H122" s="75" t="s">
        <v>2404</v>
      </c>
      <c r="I122" s="75">
        <v>1</v>
      </c>
      <c r="J122" s="75" t="s">
        <v>2405</v>
      </c>
      <c r="K122" s="164"/>
      <c r="L122" s="75" t="s">
        <v>73</v>
      </c>
      <c r="M122" s="168"/>
      <c r="N122" s="138">
        <v>5000</v>
      </c>
      <c r="O122" s="292"/>
      <c r="P122" s="138">
        <v>5000</v>
      </c>
      <c r="Q122" s="75" t="s">
        <v>2373</v>
      </c>
      <c r="R122" s="75" t="s">
        <v>2374</v>
      </c>
    </row>
    <row r="123" spans="1:90" ht="135" x14ac:dyDescent="0.25">
      <c r="A123" s="107">
        <v>40</v>
      </c>
      <c r="B123" s="67" t="s">
        <v>68</v>
      </c>
      <c r="C123" s="67">
        <v>1</v>
      </c>
      <c r="D123" s="67">
        <v>6</v>
      </c>
      <c r="E123" s="67" t="s">
        <v>2563</v>
      </c>
      <c r="F123" s="67" t="s">
        <v>2564</v>
      </c>
      <c r="G123" s="67" t="s">
        <v>2565</v>
      </c>
      <c r="H123" s="67" t="s">
        <v>2566</v>
      </c>
      <c r="I123" s="67">
        <v>1</v>
      </c>
      <c r="J123" s="67" t="s">
        <v>2567</v>
      </c>
      <c r="K123" s="290"/>
      <c r="L123" s="67" t="s">
        <v>161</v>
      </c>
      <c r="M123" s="288"/>
      <c r="N123" s="287">
        <v>45000</v>
      </c>
      <c r="O123" s="293"/>
      <c r="P123" s="287">
        <v>45000</v>
      </c>
      <c r="Q123" s="70" t="s">
        <v>2373</v>
      </c>
      <c r="R123" s="70" t="s">
        <v>2374</v>
      </c>
      <c r="S123" s="22"/>
    </row>
    <row r="124" spans="1:90" ht="177.75" customHeight="1" x14ac:dyDescent="0.25">
      <c r="A124" s="107">
        <v>41</v>
      </c>
      <c r="B124" s="67" t="s">
        <v>68</v>
      </c>
      <c r="C124" s="67">
        <v>1</v>
      </c>
      <c r="D124" s="67">
        <v>6</v>
      </c>
      <c r="E124" s="67" t="s">
        <v>2568</v>
      </c>
      <c r="F124" s="67" t="s">
        <v>2569</v>
      </c>
      <c r="G124" s="67" t="s">
        <v>2047</v>
      </c>
      <c r="H124" s="67" t="s">
        <v>1016</v>
      </c>
      <c r="I124" s="67">
        <v>1</v>
      </c>
      <c r="J124" s="67" t="s">
        <v>2570</v>
      </c>
      <c r="K124" s="290"/>
      <c r="L124" s="67" t="s">
        <v>73</v>
      </c>
      <c r="M124" s="288"/>
      <c r="N124" s="287">
        <v>40000</v>
      </c>
      <c r="O124" s="289"/>
      <c r="P124" s="287">
        <v>40000</v>
      </c>
      <c r="Q124" s="70" t="s">
        <v>2373</v>
      </c>
      <c r="R124" s="70" t="s">
        <v>2374</v>
      </c>
      <c r="S124" s="22"/>
    </row>
    <row r="125" spans="1:90" ht="206.25" customHeight="1" x14ac:dyDescent="0.25">
      <c r="A125" s="67">
        <v>42</v>
      </c>
      <c r="B125" s="67" t="s">
        <v>68</v>
      </c>
      <c r="C125" s="67">
        <v>1</v>
      </c>
      <c r="D125" s="67">
        <v>9</v>
      </c>
      <c r="E125" s="67" t="s">
        <v>2571</v>
      </c>
      <c r="F125" s="152" t="s">
        <v>2392</v>
      </c>
      <c r="G125" s="70" t="s">
        <v>2393</v>
      </c>
      <c r="H125" s="70" t="s">
        <v>2394</v>
      </c>
      <c r="I125" s="294" t="s">
        <v>2395</v>
      </c>
      <c r="J125" s="70" t="s">
        <v>2396</v>
      </c>
      <c r="K125" s="290"/>
      <c r="L125" s="67" t="s">
        <v>89</v>
      </c>
      <c r="M125" s="288"/>
      <c r="N125" s="287">
        <v>65000</v>
      </c>
      <c r="O125" s="289"/>
      <c r="P125" s="287">
        <v>65000</v>
      </c>
      <c r="Q125" s="70" t="s">
        <v>2373</v>
      </c>
      <c r="R125" s="70" t="s">
        <v>2374</v>
      </c>
      <c r="S125" s="22"/>
    </row>
    <row r="126" spans="1:90" s="741" customFormat="1" ht="32.25" customHeight="1" x14ac:dyDescent="0.2">
      <c r="A126" s="804">
        <v>43</v>
      </c>
      <c r="B126" s="804">
        <v>6</v>
      </c>
      <c r="C126" s="804">
        <v>5</v>
      </c>
      <c r="D126" s="810">
        <v>4</v>
      </c>
      <c r="E126" s="806" t="s">
        <v>2572</v>
      </c>
      <c r="F126" s="807" t="s">
        <v>2573</v>
      </c>
      <c r="G126" s="810" t="s">
        <v>250</v>
      </c>
      <c r="H126" s="739" t="s">
        <v>314</v>
      </c>
      <c r="I126" s="739">
        <v>1</v>
      </c>
      <c r="J126" s="1213" t="s">
        <v>2574</v>
      </c>
      <c r="K126" s="1213"/>
      <c r="L126" s="1213" t="s">
        <v>253</v>
      </c>
      <c r="M126" s="1211"/>
      <c r="N126" s="1211">
        <v>19190</v>
      </c>
      <c r="O126" s="1211"/>
      <c r="P126" s="1211">
        <v>16460</v>
      </c>
      <c r="Q126" s="807" t="s">
        <v>2575</v>
      </c>
      <c r="R126" s="807" t="s">
        <v>2415</v>
      </c>
      <c r="S126" s="740"/>
      <c r="T126" s="740"/>
      <c r="U126" s="740"/>
      <c r="V126" s="740"/>
      <c r="W126" s="740"/>
      <c r="X126" s="740"/>
      <c r="Y126" s="740"/>
      <c r="Z126" s="740"/>
      <c r="AA126" s="740"/>
      <c r="AB126" s="740"/>
      <c r="AC126" s="740"/>
      <c r="AD126" s="740"/>
      <c r="AE126" s="740"/>
      <c r="AF126" s="740"/>
      <c r="AG126" s="740"/>
      <c r="AH126" s="740"/>
      <c r="AI126" s="740"/>
      <c r="AJ126" s="740"/>
      <c r="AK126" s="740"/>
      <c r="AL126" s="740"/>
      <c r="AM126" s="740"/>
      <c r="AN126" s="740"/>
      <c r="AO126" s="740"/>
      <c r="AP126" s="740"/>
      <c r="AQ126" s="740"/>
      <c r="AR126" s="740"/>
      <c r="AS126" s="740"/>
      <c r="AT126" s="740"/>
      <c r="AU126" s="740"/>
      <c r="AV126" s="740"/>
      <c r="AW126" s="740"/>
      <c r="AX126" s="740"/>
      <c r="AY126" s="740"/>
      <c r="AZ126" s="740"/>
      <c r="BA126" s="740"/>
      <c r="BB126" s="740"/>
      <c r="BC126" s="740"/>
      <c r="BD126" s="740"/>
      <c r="BE126" s="740"/>
      <c r="BF126" s="740"/>
      <c r="BG126" s="740"/>
      <c r="BH126" s="740"/>
      <c r="BI126" s="740"/>
      <c r="BJ126" s="740"/>
      <c r="BK126" s="740"/>
      <c r="BL126" s="740"/>
      <c r="BM126" s="740"/>
      <c r="BN126" s="740"/>
      <c r="BO126" s="740"/>
      <c r="BP126" s="740"/>
      <c r="BQ126" s="740"/>
      <c r="BR126" s="740"/>
      <c r="BS126" s="740"/>
      <c r="BT126" s="740"/>
      <c r="BU126" s="740"/>
      <c r="BV126" s="740"/>
      <c r="BW126" s="740"/>
      <c r="BX126" s="740"/>
      <c r="BY126" s="740"/>
      <c r="BZ126" s="740"/>
      <c r="CA126" s="740"/>
      <c r="CB126" s="740"/>
      <c r="CC126" s="740"/>
      <c r="CD126" s="740"/>
      <c r="CE126" s="740"/>
      <c r="CF126" s="740"/>
      <c r="CG126" s="740"/>
      <c r="CH126" s="740"/>
      <c r="CI126" s="740"/>
      <c r="CJ126" s="740"/>
      <c r="CK126" s="740"/>
      <c r="CL126" s="740"/>
    </row>
    <row r="127" spans="1:90" s="741" customFormat="1" ht="32.25" customHeight="1" x14ac:dyDescent="0.2">
      <c r="A127" s="805"/>
      <c r="B127" s="805"/>
      <c r="C127" s="805"/>
      <c r="D127" s="812"/>
      <c r="E127" s="806"/>
      <c r="F127" s="807"/>
      <c r="G127" s="812"/>
      <c r="H127" s="301" t="s">
        <v>960</v>
      </c>
      <c r="I127" s="301">
        <v>45</v>
      </c>
      <c r="J127" s="1214"/>
      <c r="K127" s="1214"/>
      <c r="L127" s="1214"/>
      <c r="M127" s="1212"/>
      <c r="N127" s="1212"/>
      <c r="O127" s="1212"/>
      <c r="P127" s="1212"/>
      <c r="Q127" s="807"/>
      <c r="R127" s="807"/>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c r="AO127" s="740"/>
      <c r="AP127" s="740"/>
      <c r="AQ127" s="740"/>
      <c r="AR127" s="740"/>
      <c r="AS127" s="740"/>
      <c r="AT127" s="740"/>
      <c r="AU127" s="740"/>
      <c r="AV127" s="740"/>
      <c r="AW127" s="740"/>
      <c r="AX127" s="740"/>
      <c r="AY127" s="740"/>
      <c r="AZ127" s="740"/>
      <c r="BA127" s="740"/>
      <c r="BB127" s="740"/>
      <c r="BC127" s="740"/>
      <c r="BD127" s="740"/>
      <c r="BE127" s="740"/>
      <c r="BF127" s="740"/>
      <c r="BG127" s="740"/>
      <c r="BH127" s="740"/>
      <c r="BI127" s="740"/>
      <c r="BJ127" s="740"/>
      <c r="BK127" s="740"/>
      <c r="BL127" s="740"/>
      <c r="BM127" s="740"/>
      <c r="BN127" s="740"/>
      <c r="BO127" s="740"/>
      <c r="BP127" s="740"/>
      <c r="BQ127" s="740"/>
      <c r="BR127" s="740"/>
      <c r="BS127" s="740"/>
      <c r="BT127" s="740"/>
      <c r="BU127" s="740"/>
      <c r="BV127" s="740"/>
      <c r="BW127" s="740"/>
      <c r="BX127" s="740"/>
      <c r="BY127" s="740"/>
      <c r="BZ127" s="740"/>
      <c r="CA127" s="740"/>
      <c r="CB127" s="740"/>
      <c r="CC127" s="740"/>
      <c r="CD127" s="740"/>
      <c r="CE127" s="740"/>
      <c r="CF127" s="740"/>
      <c r="CG127" s="740"/>
      <c r="CH127" s="740"/>
      <c r="CI127" s="740"/>
      <c r="CJ127" s="740"/>
      <c r="CK127" s="740"/>
      <c r="CL127" s="740"/>
    </row>
    <row r="128" spans="1:90" s="741" customFormat="1" ht="69" customHeight="1" x14ac:dyDescent="0.2">
      <c r="A128" s="849"/>
      <c r="B128" s="805"/>
      <c r="C128" s="805"/>
      <c r="D128" s="812"/>
      <c r="E128" s="804"/>
      <c r="F128" s="810"/>
      <c r="G128" s="812"/>
      <c r="H128" s="674" t="s">
        <v>2456</v>
      </c>
      <c r="I128" s="742">
        <v>23</v>
      </c>
      <c r="J128" s="1214"/>
      <c r="K128" s="1214"/>
      <c r="L128" s="1214"/>
      <c r="M128" s="1212"/>
      <c r="N128" s="1212"/>
      <c r="O128" s="1212"/>
      <c r="P128" s="1212"/>
      <c r="Q128" s="810"/>
      <c r="R128" s="810"/>
      <c r="S128" s="740"/>
      <c r="T128" s="740"/>
      <c r="U128" s="740"/>
      <c r="V128" s="740"/>
      <c r="W128" s="740"/>
      <c r="X128" s="740"/>
      <c r="Y128" s="740"/>
      <c r="Z128" s="740"/>
      <c r="AA128" s="740"/>
      <c r="AB128" s="740"/>
      <c r="AC128" s="740"/>
      <c r="AD128" s="740"/>
      <c r="AE128" s="740"/>
      <c r="AF128" s="740"/>
      <c r="AG128" s="740"/>
      <c r="AH128" s="740"/>
      <c r="AI128" s="740"/>
      <c r="AJ128" s="740"/>
      <c r="AK128" s="740"/>
      <c r="AL128" s="740"/>
      <c r="AM128" s="740"/>
      <c r="AN128" s="740"/>
      <c r="AO128" s="740"/>
      <c r="AP128" s="740"/>
      <c r="AQ128" s="740"/>
      <c r="AR128" s="740"/>
      <c r="AS128" s="740"/>
      <c r="AT128" s="740"/>
      <c r="AU128" s="740"/>
      <c r="AV128" s="740"/>
      <c r="AW128" s="740"/>
      <c r="AX128" s="740"/>
      <c r="AY128" s="740"/>
      <c r="AZ128" s="740"/>
      <c r="BA128" s="740"/>
      <c r="BB128" s="740"/>
      <c r="BC128" s="740"/>
      <c r="BD128" s="740"/>
      <c r="BE128" s="740"/>
      <c r="BF128" s="740"/>
      <c r="BG128" s="740"/>
      <c r="BH128" s="740"/>
      <c r="BI128" s="740"/>
      <c r="BJ128" s="740"/>
      <c r="BK128" s="740"/>
      <c r="BL128" s="740"/>
      <c r="BM128" s="740"/>
      <c r="BN128" s="740"/>
      <c r="BO128" s="740"/>
      <c r="BP128" s="740"/>
      <c r="BQ128" s="740"/>
      <c r="BR128" s="740"/>
      <c r="BS128" s="740"/>
      <c r="BT128" s="740"/>
      <c r="BU128" s="740"/>
      <c r="BV128" s="740"/>
      <c r="BW128" s="740"/>
      <c r="BX128" s="740"/>
      <c r="BY128" s="740"/>
      <c r="BZ128" s="740"/>
      <c r="CA128" s="740"/>
      <c r="CB128" s="740"/>
      <c r="CC128" s="740"/>
      <c r="CD128" s="740"/>
      <c r="CE128" s="740"/>
      <c r="CF128" s="740"/>
      <c r="CG128" s="740"/>
      <c r="CH128" s="740"/>
      <c r="CI128" s="740"/>
      <c r="CJ128" s="740"/>
      <c r="CK128" s="740"/>
      <c r="CL128" s="740"/>
    </row>
    <row r="129" spans="1:90" s="169" customFormat="1" ht="30" customHeight="1" x14ac:dyDescent="0.25">
      <c r="A129" s="834">
        <v>44</v>
      </c>
      <c r="B129" s="834">
        <v>6</v>
      </c>
      <c r="C129" s="834">
        <v>5</v>
      </c>
      <c r="D129" s="829">
        <v>4</v>
      </c>
      <c r="E129" s="829" t="s">
        <v>2418</v>
      </c>
      <c r="F129" s="870" t="s">
        <v>2576</v>
      </c>
      <c r="G129" s="829" t="s">
        <v>250</v>
      </c>
      <c r="H129" s="75" t="s">
        <v>314</v>
      </c>
      <c r="I129" s="90">
        <v>1</v>
      </c>
      <c r="J129" s="829" t="s">
        <v>2577</v>
      </c>
      <c r="K129" s="834"/>
      <c r="L129" s="834" t="s">
        <v>253</v>
      </c>
      <c r="M129" s="834"/>
      <c r="N129" s="1059">
        <v>17350</v>
      </c>
      <c r="O129" s="834"/>
      <c r="P129" s="1059">
        <v>15000</v>
      </c>
      <c r="Q129" s="829" t="s">
        <v>2578</v>
      </c>
      <c r="R129" s="829" t="s">
        <v>2579</v>
      </c>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c r="CK129" s="148"/>
      <c r="CL129" s="148"/>
    </row>
    <row r="130" spans="1:90" s="169" customFormat="1" ht="24" customHeight="1" x14ac:dyDescent="0.25">
      <c r="A130" s="835"/>
      <c r="B130" s="835"/>
      <c r="C130" s="835"/>
      <c r="D130" s="830"/>
      <c r="E130" s="830"/>
      <c r="F130" s="1042"/>
      <c r="G130" s="830"/>
      <c r="H130" s="253" t="s">
        <v>960</v>
      </c>
      <c r="I130" s="90">
        <v>45</v>
      </c>
      <c r="J130" s="835"/>
      <c r="K130" s="835"/>
      <c r="L130" s="835"/>
      <c r="M130" s="835"/>
      <c r="N130" s="1215"/>
      <c r="O130" s="835"/>
      <c r="P130" s="1215"/>
      <c r="Q130" s="830"/>
      <c r="R130" s="830"/>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c r="CK130" s="148"/>
      <c r="CL130" s="148"/>
    </row>
    <row r="131" spans="1:90" s="169" customFormat="1" ht="33.75" customHeight="1" x14ac:dyDescent="0.25">
      <c r="A131" s="835"/>
      <c r="B131" s="835"/>
      <c r="C131" s="835"/>
      <c r="D131" s="830"/>
      <c r="E131" s="830"/>
      <c r="F131" s="1042"/>
      <c r="G131" s="830"/>
      <c r="H131" s="75" t="s">
        <v>2456</v>
      </c>
      <c r="I131" s="90">
        <v>10</v>
      </c>
      <c r="J131" s="835"/>
      <c r="K131" s="835"/>
      <c r="L131" s="835"/>
      <c r="M131" s="835"/>
      <c r="N131" s="1215"/>
      <c r="O131" s="835"/>
      <c r="P131" s="1215"/>
      <c r="Q131" s="830"/>
      <c r="R131" s="830"/>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row>
    <row r="132" spans="1:90" s="13" customFormat="1" ht="23.25" customHeight="1" x14ac:dyDescent="0.25">
      <c r="A132" s="836"/>
      <c r="B132" s="836"/>
      <c r="C132" s="836"/>
      <c r="D132" s="831"/>
      <c r="E132" s="831"/>
      <c r="F132" s="871"/>
      <c r="G132" s="831"/>
      <c r="H132" s="88" t="s">
        <v>2580</v>
      </c>
      <c r="I132" s="295" t="s">
        <v>39</v>
      </c>
      <c r="J132" s="836"/>
      <c r="K132" s="836"/>
      <c r="L132" s="836"/>
      <c r="M132" s="836"/>
      <c r="N132" s="1216"/>
      <c r="O132" s="836"/>
      <c r="P132" s="1216"/>
      <c r="Q132" s="831"/>
      <c r="R132" s="831"/>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c r="CK132" s="148"/>
      <c r="CL132" s="148"/>
    </row>
    <row r="133" spans="1:90" s="169" customFormat="1" ht="27.75" customHeight="1" x14ac:dyDescent="0.25">
      <c r="A133" s="834">
        <v>45</v>
      </c>
      <c r="B133" s="834">
        <v>6</v>
      </c>
      <c r="C133" s="834">
        <v>5</v>
      </c>
      <c r="D133" s="834">
        <v>4</v>
      </c>
      <c r="E133" s="829" t="s">
        <v>2581</v>
      </c>
      <c r="F133" s="870" t="s">
        <v>2582</v>
      </c>
      <c r="G133" s="834" t="s">
        <v>250</v>
      </c>
      <c r="H133" s="75" t="s">
        <v>314</v>
      </c>
      <c r="I133" s="90">
        <v>1</v>
      </c>
      <c r="J133" s="829" t="s">
        <v>2583</v>
      </c>
      <c r="K133" s="834"/>
      <c r="L133" s="834" t="s">
        <v>258</v>
      </c>
      <c r="M133" s="834"/>
      <c r="N133" s="915">
        <v>19440</v>
      </c>
      <c r="O133" s="834"/>
      <c r="P133" s="1208">
        <v>16680</v>
      </c>
      <c r="Q133" s="829" t="s">
        <v>2584</v>
      </c>
      <c r="R133" s="829" t="s">
        <v>2585</v>
      </c>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c r="CK133" s="148"/>
      <c r="CL133" s="148"/>
    </row>
    <row r="134" spans="1:90" s="169" customFormat="1" ht="25.5" customHeight="1" x14ac:dyDescent="0.25">
      <c r="A134" s="835"/>
      <c r="B134" s="835"/>
      <c r="C134" s="835"/>
      <c r="D134" s="835"/>
      <c r="E134" s="830"/>
      <c r="F134" s="1042"/>
      <c r="G134" s="835"/>
      <c r="H134" s="253" t="s">
        <v>960</v>
      </c>
      <c r="I134" s="90">
        <v>40</v>
      </c>
      <c r="J134" s="830"/>
      <c r="K134" s="835"/>
      <c r="L134" s="835"/>
      <c r="M134" s="835"/>
      <c r="N134" s="916"/>
      <c r="O134" s="835"/>
      <c r="P134" s="1209"/>
      <c r="Q134" s="830"/>
      <c r="R134" s="830"/>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c r="CK134" s="148"/>
      <c r="CL134" s="148"/>
    </row>
    <row r="135" spans="1:90" s="169" customFormat="1" ht="45" customHeight="1" x14ac:dyDescent="0.25">
      <c r="A135" s="836"/>
      <c r="B135" s="836"/>
      <c r="C135" s="836"/>
      <c r="D135" s="836"/>
      <c r="E135" s="831"/>
      <c r="F135" s="871"/>
      <c r="G135" s="836"/>
      <c r="H135" s="75" t="s">
        <v>2456</v>
      </c>
      <c r="I135" s="90">
        <v>40</v>
      </c>
      <c r="J135" s="831"/>
      <c r="K135" s="836"/>
      <c r="L135" s="836"/>
      <c r="M135" s="836"/>
      <c r="N135" s="917"/>
      <c r="O135" s="836"/>
      <c r="P135" s="1210"/>
      <c r="Q135" s="831"/>
      <c r="R135" s="831"/>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row>
    <row r="136" spans="1:90" s="195" customFormat="1" ht="30" customHeight="1" x14ac:dyDescent="0.25">
      <c r="A136" s="804"/>
      <c r="B136" s="804">
        <v>6</v>
      </c>
      <c r="C136" s="804">
        <v>5</v>
      </c>
      <c r="D136" s="804">
        <v>4</v>
      </c>
      <c r="E136" s="810" t="s">
        <v>2586</v>
      </c>
      <c r="F136" s="810" t="s">
        <v>2587</v>
      </c>
      <c r="G136" s="804" t="s">
        <v>250</v>
      </c>
      <c r="H136" s="667" t="s">
        <v>314</v>
      </c>
      <c r="I136" s="672">
        <v>1</v>
      </c>
      <c r="J136" s="810" t="s">
        <v>2588</v>
      </c>
      <c r="K136" s="804"/>
      <c r="L136" s="804" t="s">
        <v>275</v>
      </c>
      <c r="M136" s="804"/>
      <c r="N136" s="823">
        <v>22162.67</v>
      </c>
      <c r="O136" s="804"/>
      <c r="P136" s="1217">
        <v>19972.509999999998</v>
      </c>
      <c r="Q136" s="810" t="s">
        <v>2589</v>
      </c>
      <c r="R136" s="810" t="s">
        <v>2423</v>
      </c>
    </row>
    <row r="137" spans="1:90" s="195" customFormat="1" ht="30" customHeight="1" x14ac:dyDescent="0.25">
      <c r="A137" s="805"/>
      <c r="B137" s="805"/>
      <c r="C137" s="805"/>
      <c r="D137" s="805"/>
      <c r="E137" s="812"/>
      <c r="F137" s="812"/>
      <c r="G137" s="805"/>
      <c r="H137" s="667" t="s">
        <v>960</v>
      </c>
      <c r="I137" s="672">
        <v>30</v>
      </c>
      <c r="J137" s="812"/>
      <c r="K137" s="805"/>
      <c r="L137" s="805"/>
      <c r="M137" s="805"/>
      <c r="N137" s="824"/>
      <c r="O137" s="805"/>
      <c r="P137" s="1218"/>
      <c r="Q137" s="812"/>
      <c r="R137" s="812"/>
    </row>
    <row r="138" spans="1:90" s="195" customFormat="1" ht="38.25" customHeight="1" x14ac:dyDescent="0.25">
      <c r="A138" s="849"/>
      <c r="B138" s="805"/>
      <c r="C138" s="805"/>
      <c r="D138" s="805"/>
      <c r="E138" s="812"/>
      <c r="F138" s="812"/>
      <c r="G138" s="805"/>
      <c r="H138" s="674" t="s">
        <v>2456</v>
      </c>
      <c r="I138" s="670">
        <v>30</v>
      </c>
      <c r="J138" s="812"/>
      <c r="K138" s="805"/>
      <c r="L138" s="805"/>
      <c r="M138" s="805"/>
      <c r="N138" s="824"/>
      <c r="O138" s="805"/>
      <c r="P138" s="1218"/>
      <c r="Q138" s="812"/>
      <c r="R138" s="812"/>
    </row>
    <row r="139" spans="1:90" s="148" customFormat="1" ht="47.25" customHeight="1" x14ac:dyDescent="0.25">
      <c r="A139" s="833">
        <v>47</v>
      </c>
      <c r="B139" s="833">
        <v>1</v>
      </c>
      <c r="C139" s="833">
        <v>1</v>
      </c>
      <c r="D139" s="833">
        <v>6</v>
      </c>
      <c r="E139" s="832" t="s">
        <v>2590</v>
      </c>
      <c r="F139" s="859" t="s">
        <v>2591</v>
      </c>
      <c r="G139" s="834" t="s">
        <v>1166</v>
      </c>
      <c r="H139" s="75" t="s">
        <v>2420</v>
      </c>
      <c r="I139" s="90">
        <v>3</v>
      </c>
      <c r="J139" s="859" t="s">
        <v>2592</v>
      </c>
      <c r="K139" s="833"/>
      <c r="L139" s="833" t="s">
        <v>275</v>
      </c>
      <c r="M139" s="833"/>
      <c r="N139" s="854">
        <v>46415.6</v>
      </c>
      <c r="O139" s="834"/>
      <c r="P139" s="1208">
        <v>41890.6</v>
      </c>
      <c r="Q139" s="832" t="s">
        <v>2593</v>
      </c>
      <c r="R139" s="832" t="s">
        <v>2594</v>
      </c>
    </row>
    <row r="140" spans="1:90" s="148" customFormat="1" ht="27" customHeight="1" x14ac:dyDescent="0.25">
      <c r="A140" s="833"/>
      <c r="B140" s="833"/>
      <c r="C140" s="833"/>
      <c r="D140" s="833"/>
      <c r="E140" s="832"/>
      <c r="F140" s="859"/>
      <c r="G140" s="835"/>
      <c r="H140" s="90" t="s">
        <v>960</v>
      </c>
      <c r="I140" s="90">
        <v>45</v>
      </c>
      <c r="J140" s="859"/>
      <c r="K140" s="833"/>
      <c r="L140" s="833"/>
      <c r="M140" s="833"/>
      <c r="N140" s="854"/>
      <c r="O140" s="835"/>
      <c r="P140" s="1209"/>
      <c r="Q140" s="832"/>
      <c r="R140" s="832"/>
    </row>
    <row r="141" spans="1:90" s="148" customFormat="1" ht="27" customHeight="1" x14ac:dyDescent="0.25">
      <c r="A141" s="833"/>
      <c r="B141" s="833"/>
      <c r="C141" s="833"/>
      <c r="D141" s="833"/>
      <c r="E141" s="832"/>
      <c r="F141" s="859"/>
      <c r="G141" s="836"/>
      <c r="H141" s="75" t="s">
        <v>2456</v>
      </c>
      <c r="I141" s="69">
        <v>9</v>
      </c>
      <c r="J141" s="859"/>
      <c r="K141" s="833"/>
      <c r="L141" s="833"/>
      <c r="M141" s="833"/>
      <c r="N141" s="854"/>
      <c r="O141" s="835"/>
      <c r="P141" s="1209"/>
      <c r="Q141" s="832"/>
      <c r="R141" s="832"/>
    </row>
    <row r="142" spans="1:90" s="148" customFormat="1" ht="27" customHeight="1" x14ac:dyDescent="0.25">
      <c r="A142" s="833"/>
      <c r="B142" s="833"/>
      <c r="C142" s="833"/>
      <c r="D142" s="833"/>
      <c r="E142" s="832"/>
      <c r="F142" s="859"/>
      <c r="G142" s="834" t="s">
        <v>250</v>
      </c>
      <c r="H142" s="75" t="s">
        <v>314</v>
      </c>
      <c r="I142" s="90">
        <v>2</v>
      </c>
      <c r="J142" s="859"/>
      <c r="K142" s="833"/>
      <c r="L142" s="833"/>
      <c r="M142" s="833"/>
      <c r="N142" s="854"/>
      <c r="O142" s="835"/>
      <c r="P142" s="1209"/>
      <c r="Q142" s="832"/>
      <c r="R142" s="832"/>
    </row>
    <row r="143" spans="1:90" s="148" customFormat="1" ht="27" customHeight="1" x14ac:dyDescent="0.25">
      <c r="A143" s="833"/>
      <c r="B143" s="833"/>
      <c r="C143" s="833"/>
      <c r="D143" s="833"/>
      <c r="E143" s="832"/>
      <c r="F143" s="859"/>
      <c r="G143" s="835"/>
      <c r="H143" s="75" t="s">
        <v>960</v>
      </c>
      <c r="I143" s="90">
        <v>30</v>
      </c>
      <c r="J143" s="859"/>
      <c r="K143" s="833"/>
      <c r="L143" s="833"/>
      <c r="M143" s="833"/>
      <c r="N143" s="854"/>
      <c r="O143" s="835"/>
      <c r="P143" s="1209"/>
      <c r="Q143" s="832"/>
      <c r="R143" s="832"/>
    </row>
    <row r="144" spans="1:90" s="148" customFormat="1" ht="27" customHeight="1" x14ac:dyDescent="0.25">
      <c r="A144" s="833"/>
      <c r="B144" s="833"/>
      <c r="C144" s="833"/>
      <c r="D144" s="833"/>
      <c r="E144" s="832"/>
      <c r="F144" s="859"/>
      <c r="G144" s="836"/>
      <c r="H144" s="75" t="s">
        <v>2456</v>
      </c>
      <c r="I144" s="69">
        <v>6</v>
      </c>
      <c r="J144" s="859"/>
      <c r="K144" s="833"/>
      <c r="L144" s="833"/>
      <c r="M144" s="833"/>
      <c r="N144" s="854"/>
      <c r="O144" s="835"/>
      <c r="P144" s="1209"/>
      <c r="Q144" s="832"/>
      <c r="R144" s="832"/>
    </row>
    <row r="145" spans="1:18" s="148" customFormat="1" ht="73.5" customHeight="1" x14ac:dyDescent="0.25">
      <c r="A145" s="833"/>
      <c r="B145" s="833"/>
      <c r="C145" s="833"/>
      <c r="D145" s="833"/>
      <c r="E145" s="832"/>
      <c r="F145" s="859"/>
      <c r="G145" s="832" t="s">
        <v>2438</v>
      </c>
      <c r="H145" s="296" t="s">
        <v>2595</v>
      </c>
      <c r="I145" s="69">
        <v>1</v>
      </c>
      <c r="J145" s="859"/>
      <c r="K145" s="833"/>
      <c r="L145" s="833"/>
      <c r="M145" s="833"/>
      <c r="N145" s="854"/>
      <c r="O145" s="835"/>
      <c r="P145" s="1209"/>
      <c r="Q145" s="832"/>
      <c r="R145" s="832"/>
    </row>
    <row r="146" spans="1:18" s="148" customFormat="1" ht="101.25" customHeight="1" x14ac:dyDescent="0.25">
      <c r="A146" s="833"/>
      <c r="B146" s="833"/>
      <c r="C146" s="833"/>
      <c r="D146" s="833"/>
      <c r="E146" s="832"/>
      <c r="F146" s="859"/>
      <c r="G146" s="832"/>
      <c r="H146" s="67" t="s">
        <v>2596</v>
      </c>
      <c r="I146" s="297">
        <v>500</v>
      </c>
      <c r="J146" s="859"/>
      <c r="K146" s="833"/>
      <c r="L146" s="833"/>
      <c r="M146" s="833"/>
      <c r="N146" s="854"/>
      <c r="O146" s="835"/>
      <c r="P146" s="1209"/>
      <c r="Q146" s="832"/>
      <c r="R146" s="832"/>
    </row>
    <row r="147" spans="1:18" s="148" customFormat="1" ht="43.5" customHeight="1" x14ac:dyDescent="0.25">
      <c r="A147" s="833"/>
      <c r="B147" s="833"/>
      <c r="C147" s="833"/>
      <c r="D147" s="833"/>
      <c r="E147" s="832"/>
      <c r="F147" s="859"/>
      <c r="G147" s="829" t="s">
        <v>1175</v>
      </c>
      <c r="H147" s="113" t="s">
        <v>2597</v>
      </c>
      <c r="I147" s="69">
        <v>1</v>
      </c>
      <c r="J147" s="859"/>
      <c r="K147" s="833"/>
      <c r="L147" s="833"/>
      <c r="M147" s="833"/>
      <c r="N147" s="854"/>
      <c r="O147" s="835"/>
      <c r="P147" s="1209"/>
      <c r="Q147" s="832"/>
      <c r="R147" s="832"/>
    </row>
    <row r="148" spans="1:18" s="148" customFormat="1" ht="57.75" customHeight="1" x14ac:dyDescent="0.25">
      <c r="A148" s="833"/>
      <c r="B148" s="833"/>
      <c r="C148" s="833"/>
      <c r="D148" s="833"/>
      <c r="E148" s="832"/>
      <c r="F148" s="859"/>
      <c r="G148" s="831"/>
      <c r="H148" s="113" t="s">
        <v>2598</v>
      </c>
      <c r="I148" s="69">
        <v>500</v>
      </c>
      <c r="J148" s="859"/>
      <c r="K148" s="833"/>
      <c r="L148" s="833"/>
      <c r="M148" s="833"/>
      <c r="N148" s="854"/>
      <c r="O148" s="835"/>
      <c r="P148" s="1209"/>
      <c r="Q148" s="832"/>
      <c r="R148" s="832"/>
    </row>
    <row r="149" spans="1:18" s="148" customFormat="1" ht="37.5" customHeight="1" x14ac:dyDescent="0.25">
      <c r="A149" s="833"/>
      <c r="B149" s="833"/>
      <c r="C149" s="833"/>
      <c r="D149" s="833"/>
      <c r="E149" s="832"/>
      <c r="F149" s="859"/>
      <c r="G149" s="833" t="s">
        <v>1179</v>
      </c>
      <c r="H149" s="113" t="s">
        <v>1180</v>
      </c>
      <c r="I149" s="69">
        <v>1</v>
      </c>
      <c r="J149" s="859"/>
      <c r="K149" s="833"/>
      <c r="L149" s="833"/>
      <c r="M149" s="833"/>
      <c r="N149" s="854"/>
      <c r="O149" s="835"/>
      <c r="P149" s="1209"/>
      <c r="Q149" s="832"/>
      <c r="R149" s="832"/>
    </row>
    <row r="150" spans="1:18" s="148" customFormat="1" ht="51" customHeight="1" x14ac:dyDescent="0.25">
      <c r="A150" s="833"/>
      <c r="B150" s="833"/>
      <c r="C150" s="833"/>
      <c r="D150" s="833"/>
      <c r="E150" s="832"/>
      <c r="F150" s="859"/>
      <c r="G150" s="833"/>
      <c r="H150" s="113" t="s">
        <v>2495</v>
      </c>
      <c r="I150" s="69">
        <v>15</v>
      </c>
      <c r="J150" s="859"/>
      <c r="K150" s="833"/>
      <c r="L150" s="833"/>
      <c r="M150" s="833"/>
      <c r="N150" s="854"/>
      <c r="O150" s="836"/>
      <c r="P150" s="1210"/>
      <c r="Q150" s="832"/>
      <c r="R150" s="832"/>
    </row>
    <row r="151" spans="1:18" s="148" customFormat="1" ht="27.75" customHeight="1" x14ac:dyDescent="0.25">
      <c r="A151" s="833">
        <v>48</v>
      </c>
      <c r="B151" s="833">
        <v>6</v>
      </c>
      <c r="C151" s="833">
        <v>1</v>
      </c>
      <c r="D151" s="833">
        <v>6</v>
      </c>
      <c r="E151" s="832" t="s">
        <v>2599</v>
      </c>
      <c r="F151" s="859" t="s">
        <v>2600</v>
      </c>
      <c r="G151" s="833" t="s">
        <v>2463</v>
      </c>
      <c r="H151" s="113" t="s">
        <v>2601</v>
      </c>
      <c r="I151" s="69">
        <v>1</v>
      </c>
      <c r="J151" s="859" t="s">
        <v>2602</v>
      </c>
      <c r="K151" s="833"/>
      <c r="L151" s="833" t="s">
        <v>275</v>
      </c>
      <c r="M151" s="833"/>
      <c r="N151" s="854">
        <v>64923.16</v>
      </c>
      <c r="O151" s="834"/>
      <c r="P151" s="915">
        <v>44505.56</v>
      </c>
      <c r="Q151" s="832" t="s">
        <v>2510</v>
      </c>
      <c r="R151" s="832" t="s">
        <v>2603</v>
      </c>
    </row>
    <row r="152" spans="1:18" s="148" customFormat="1" ht="27" customHeight="1" x14ac:dyDescent="0.25">
      <c r="A152" s="833"/>
      <c r="B152" s="833"/>
      <c r="C152" s="833"/>
      <c r="D152" s="833"/>
      <c r="E152" s="832"/>
      <c r="F152" s="859"/>
      <c r="G152" s="833"/>
      <c r="H152" s="115" t="s">
        <v>960</v>
      </c>
      <c r="I152" s="69">
        <v>50</v>
      </c>
      <c r="J152" s="859"/>
      <c r="K152" s="833"/>
      <c r="L152" s="833"/>
      <c r="M152" s="833"/>
      <c r="N152" s="854"/>
      <c r="O152" s="835"/>
      <c r="P152" s="916"/>
      <c r="Q152" s="832"/>
      <c r="R152" s="832"/>
    </row>
    <row r="153" spans="1:18" s="148" customFormat="1" ht="27" customHeight="1" x14ac:dyDescent="0.25">
      <c r="A153" s="833"/>
      <c r="B153" s="833"/>
      <c r="C153" s="833"/>
      <c r="D153" s="833"/>
      <c r="E153" s="832"/>
      <c r="F153" s="859"/>
      <c r="G153" s="833"/>
      <c r="H153" s="113" t="s">
        <v>2456</v>
      </c>
      <c r="I153" s="69">
        <v>2</v>
      </c>
      <c r="J153" s="859"/>
      <c r="K153" s="833"/>
      <c r="L153" s="833"/>
      <c r="M153" s="833"/>
      <c r="N153" s="854"/>
      <c r="O153" s="835"/>
      <c r="P153" s="916"/>
      <c r="Q153" s="832"/>
      <c r="R153" s="832"/>
    </row>
    <row r="154" spans="1:18" s="148" customFormat="1" ht="27" customHeight="1" x14ac:dyDescent="0.25">
      <c r="A154" s="833"/>
      <c r="B154" s="833"/>
      <c r="C154" s="833"/>
      <c r="D154" s="833"/>
      <c r="E154" s="832"/>
      <c r="F154" s="859"/>
      <c r="G154" s="833"/>
      <c r="H154" s="113" t="s">
        <v>2604</v>
      </c>
      <c r="I154" s="69">
        <v>5</v>
      </c>
      <c r="J154" s="859"/>
      <c r="K154" s="833"/>
      <c r="L154" s="833"/>
      <c r="M154" s="833"/>
      <c r="N154" s="854"/>
      <c r="O154" s="835"/>
      <c r="P154" s="916"/>
      <c r="Q154" s="832"/>
      <c r="R154" s="832"/>
    </row>
    <row r="155" spans="1:18" s="148" customFormat="1" ht="111" customHeight="1" x14ac:dyDescent="0.25">
      <c r="A155" s="833"/>
      <c r="B155" s="833"/>
      <c r="C155" s="833"/>
      <c r="D155" s="833"/>
      <c r="E155" s="832"/>
      <c r="F155" s="859"/>
      <c r="G155" s="832" t="s">
        <v>2438</v>
      </c>
      <c r="H155" s="113" t="s">
        <v>2595</v>
      </c>
      <c r="I155" s="69">
        <v>1</v>
      </c>
      <c r="J155" s="859"/>
      <c r="K155" s="833"/>
      <c r="L155" s="833"/>
      <c r="M155" s="833"/>
      <c r="N155" s="854"/>
      <c r="O155" s="835"/>
      <c r="P155" s="916"/>
      <c r="Q155" s="832"/>
      <c r="R155" s="832"/>
    </row>
    <row r="156" spans="1:18" s="148" customFormat="1" ht="72" customHeight="1" x14ac:dyDescent="0.25">
      <c r="A156" s="833"/>
      <c r="B156" s="833"/>
      <c r="C156" s="833"/>
      <c r="D156" s="833"/>
      <c r="E156" s="832"/>
      <c r="F156" s="859"/>
      <c r="G156" s="832"/>
      <c r="H156" s="113" t="s">
        <v>2596</v>
      </c>
      <c r="I156" s="215">
        <v>15000</v>
      </c>
      <c r="J156" s="859"/>
      <c r="K156" s="833"/>
      <c r="L156" s="833"/>
      <c r="M156" s="833"/>
      <c r="N156" s="854"/>
      <c r="O156" s="836"/>
      <c r="P156" s="917"/>
      <c r="Q156" s="832"/>
      <c r="R156" s="832"/>
    </row>
    <row r="157" spans="1:18" s="148" customFormat="1" ht="28.5" customHeight="1" x14ac:dyDescent="0.25">
      <c r="A157" s="833">
        <v>49</v>
      </c>
      <c r="B157" s="833">
        <v>6</v>
      </c>
      <c r="C157" s="833">
        <v>1</v>
      </c>
      <c r="D157" s="833">
        <v>6</v>
      </c>
      <c r="E157" s="832" t="s">
        <v>2605</v>
      </c>
      <c r="F157" s="859" t="s">
        <v>2606</v>
      </c>
      <c r="G157" s="832" t="s">
        <v>250</v>
      </c>
      <c r="H157" s="113" t="s">
        <v>314</v>
      </c>
      <c r="I157" s="69">
        <v>1</v>
      </c>
      <c r="J157" s="859" t="s">
        <v>2607</v>
      </c>
      <c r="K157" s="833"/>
      <c r="L157" s="833" t="s">
        <v>253</v>
      </c>
      <c r="M157" s="833"/>
      <c r="N157" s="854">
        <v>15352.2</v>
      </c>
      <c r="O157" s="834"/>
      <c r="P157" s="915">
        <v>11179.2</v>
      </c>
      <c r="Q157" s="832" t="s">
        <v>2575</v>
      </c>
      <c r="R157" s="832" t="s">
        <v>2415</v>
      </c>
    </row>
    <row r="158" spans="1:18" s="148" customFormat="1" ht="27" customHeight="1" x14ac:dyDescent="0.25">
      <c r="A158" s="833"/>
      <c r="B158" s="833"/>
      <c r="C158" s="833"/>
      <c r="D158" s="833"/>
      <c r="E158" s="832"/>
      <c r="F158" s="859"/>
      <c r="G158" s="832"/>
      <c r="H158" s="115" t="s">
        <v>952</v>
      </c>
      <c r="I158" s="69">
        <v>28</v>
      </c>
      <c r="J158" s="859"/>
      <c r="K158" s="833"/>
      <c r="L158" s="833"/>
      <c r="M158" s="833"/>
      <c r="N158" s="854"/>
      <c r="O158" s="835"/>
      <c r="P158" s="916"/>
      <c r="Q158" s="832"/>
      <c r="R158" s="832"/>
    </row>
    <row r="159" spans="1:18" s="148" customFormat="1" ht="119.25" customHeight="1" x14ac:dyDescent="0.25">
      <c r="A159" s="833"/>
      <c r="B159" s="833"/>
      <c r="C159" s="833"/>
      <c r="D159" s="833"/>
      <c r="E159" s="832"/>
      <c r="F159" s="859"/>
      <c r="G159" s="832"/>
      <c r="H159" s="113" t="s">
        <v>2456</v>
      </c>
      <c r="I159" s="69">
        <v>3</v>
      </c>
      <c r="J159" s="859"/>
      <c r="K159" s="833"/>
      <c r="L159" s="833"/>
      <c r="M159" s="833"/>
      <c r="N159" s="854"/>
      <c r="O159" s="836"/>
      <c r="P159" s="917"/>
      <c r="Q159" s="832"/>
      <c r="R159" s="832"/>
    </row>
    <row r="160" spans="1:18" s="148" customFormat="1" ht="79.5" customHeight="1" x14ac:dyDescent="0.25">
      <c r="A160" s="833">
        <v>50</v>
      </c>
      <c r="B160" s="833">
        <v>6</v>
      </c>
      <c r="C160" s="833">
        <v>1</v>
      </c>
      <c r="D160" s="833">
        <v>6</v>
      </c>
      <c r="E160" s="832" t="s">
        <v>2608</v>
      </c>
      <c r="F160" s="1219" t="s">
        <v>2609</v>
      </c>
      <c r="G160" s="834" t="s">
        <v>1166</v>
      </c>
      <c r="H160" s="113" t="s">
        <v>2610</v>
      </c>
      <c r="I160" s="70" t="s">
        <v>2611</v>
      </c>
      <c r="J160" s="818" t="s">
        <v>2612</v>
      </c>
      <c r="K160" s="833"/>
      <c r="L160" s="833" t="s">
        <v>253</v>
      </c>
      <c r="M160" s="833"/>
      <c r="N160" s="854">
        <v>17989.5</v>
      </c>
      <c r="O160" s="834"/>
      <c r="P160" s="915">
        <v>15375</v>
      </c>
      <c r="Q160" s="832" t="s">
        <v>2613</v>
      </c>
      <c r="R160" s="832" t="s">
        <v>2614</v>
      </c>
    </row>
    <row r="161" spans="1:18" s="148" customFormat="1" ht="130.5" customHeight="1" x14ac:dyDescent="0.25">
      <c r="A161" s="833"/>
      <c r="B161" s="833"/>
      <c r="C161" s="833"/>
      <c r="D161" s="833"/>
      <c r="E161" s="832"/>
      <c r="F161" s="1219"/>
      <c r="G161" s="836"/>
      <c r="H161" s="115" t="s">
        <v>960</v>
      </c>
      <c r="I161" s="69">
        <v>400</v>
      </c>
      <c r="J161" s="818"/>
      <c r="K161" s="833"/>
      <c r="L161" s="833"/>
      <c r="M161" s="833"/>
      <c r="N161" s="854"/>
      <c r="O161" s="836"/>
      <c r="P161" s="917"/>
      <c r="Q161" s="832"/>
      <c r="R161" s="832"/>
    </row>
    <row r="162" spans="1:18" s="148" customFormat="1" ht="62.25" customHeight="1" x14ac:dyDescent="0.25">
      <c r="A162" s="833">
        <v>51</v>
      </c>
      <c r="B162" s="833">
        <v>6</v>
      </c>
      <c r="C162" s="833">
        <v>1</v>
      </c>
      <c r="D162" s="833">
        <v>6</v>
      </c>
      <c r="E162" s="832" t="s">
        <v>2615</v>
      </c>
      <c r="F162" s="859" t="s">
        <v>2616</v>
      </c>
      <c r="G162" s="833" t="s">
        <v>1166</v>
      </c>
      <c r="H162" s="113" t="s">
        <v>2610</v>
      </c>
      <c r="I162" s="69">
        <v>1</v>
      </c>
      <c r="J162" s="1220" t="s">
        <v>2617</v>
      </c>
      <c r="K162" s="833"/>
      <c r="L162" s="833" t="s">
        <v>454</v>
      </c>
      <c r="M162" s="833"/>
      <c r="N162" s="854">
        <v>22304.240000000002</v>
      </c>
      <c r="O162" s="834"/>
      <c r="P162" s="915">
        <v>19627.64</v>
      </c>
      <c r="Q162" s="842" t="s">
        <v>2434</v>
      </c>
      <c r="R162" s="832" t="s">
        <v>2618</v>
      </c>
    </row>
    <row r="163" spans="1:18" s="148" customFormat="1" ht="27" customHeight="1" x14ac:dyDescent="0.25">
      <c r="A163" s="833"/>
      <c r="B163" s="833"/>
      <c r="C163" s="833"/>
      <c r="D163" s="833"/>
      <c r="E163" s="832"/>
      <c r="F163" s="859"/>
      <c r="G163" s="833"/>
      <c r="H163" s="115" t="s">
        <v>960</v>
      </c>
      <c r="I163" s="215">
        <v>1000</v>
      </c>
      <c r="J163" s="1221"/>
      <c r="K163" s="833"/>
      <c r="L163" s="833"/>
      <c r="M163" s="833"/>
      <c r="N163" s="854"/>
      <c r="O163" s="836"/>
      <c r="P163" s="917"/>
      <c r="Q163" s="843"/>
      <c r="R163" s="832"/>
    </row>
    <row r="164" spans="1:18" s="148" customFormat="1" ht="30" customHeight="1" x14ac:dyDescent="0.25">
      <c r="A164" s="833">
        <v>52</v>
      </c>
      <c r="B164" s="833">
        <v>3</v>
      </c>
      <c r="C164" s="833">
        <v>1</v>
      </c>
      <c r="D164" s="833">
        <v>6</v>
      </c>
      <c r="E164" s="832" t="s">
        <v>2619</v>
      </c>
      <c r="F164" s="859" t="s">
        <v>2620</v>
      </c>
      <c r="G164" s="833" t="s">
        <v>250</v>
      </c>
      <c r="H164" s="75" t="s">
        <v>314</v>
      </c>
      <c r="I164" s="69">
        <v>1</v>
      </c>
      <c r="J164" s="859" t="s">
        <v>2621</v>
      </c>
      <c r="K164" s="833"/>
      <c r="L164" s="833" t="s">
        <v>253</v>
      </c>
      <c r="M164" s="833"/>
      <c r="N164" s="854">
        <v>15685</v>
      </c>
      <c r="O164" s="834"/>
      <c r="P164" s="915">
        <v>13605</v>
      </c>
      <c r="Q164" s="832" t="s">
        <v>2575</v>
      </c>
      <c r="R164" s="832" t="s">
        <v>2415</v>
      </c>
    </row>
    <row r="165" spans="1:18" s="148" customFormat="1" ht="27" customHeight="1" x14ac:dyDescent="0.25">
      <c r="A165" s="833"/>
      <c r="B165" s="833"/>
      <c r="C165" s="833"/>
      <c r="D165" s="833"/>
      <c r="E165" s="832"/>
      <c r="F165" s="859"/>
      <c r="G165" s="833"/>
      <c r="H165" s="75" t="s">
        <v>2622</v>
      </c>
      <c r="I165" s="69">
        <v>45</v>
      </c>
      <c r="J165" s="859"/>
      <c r="K165" s="833"/>
      <c r="L165" s="833"/>
      <c r="M165" s="833"/>
      <c r="N165" s="854"/>
      <c r="O165" s="835"/>
      <c r="P165" s="916"/>
      <c r="Q165" s="832"/>
      <c r="R165" s="832"/>
    </row>
    <row r="166" spans="1:18" s="148" customFormat="1" ht="156.75" customHeight="1" x14ac:dyDescent="0.25">
      <c r="A166" s="833"/>
      <c r="B166" s="833"/>
      <c r="C166" s="833"/>
      <c r="D166" s="833"/>
      <c r="E166" s="832"/>
      <c r="F166" s="859"/>
      <c r="G166" s="833"/>
      <c r="H166" s="75" t="s">
        <v>2456</v>
      </c>
      <c r="I166" s="69">
        <v>2</v>
      </c>
      <c r="J166" s="859"/>
      <c r="K166" s="833"/>
      <c r="L166" s="833"/>
      <c r="M166" s="833"/>
      <c r="N166" s="854"/>
      <c r="O166" s="836"/>
      <c r="P166" s="917"/>
      <c r="Q166" s="832"/>
      <c r="R166" s="832"/>
    </row>
    <row r="167" spans="1:18" s="195" customFormat="1" ht="66.75" customHeight="1" x14ac:dyDescent="0.25">
      <c r="A167" s="804">
        <v>53</v>
      </c>
      <c r="B167" s="806">
        <v>6</v>
      </c>
      <c r="C167" s="806">
        <v>1</v>
      </c>
      <c r="D167" s="806">
        <v>6</v>
      </c>
      <c r="E167" s="807" t="s">
        <v>2623</v>
      </c>
      <c r="F167" s="807" t="s">
        <v>2624</v>
      </c>
      <c r="G167" s="807" t="s">
        <v>1166</v>
      </c>
      <c r="H167" s="667" t="s">
        <v>6277</v>
      </c>
      <c r="I167" s="672">
        <v>4</v>
      </c>
      <c r="J167" s="807" t="s">
        <v>2625</v>
      </c>
      <c r="K167" s="806"/>
      <c r="L167" s="806" t="s">
        <v>275</v>
      </c>
      <c r="M167" s="806"/>
      <c r="N167" s="825">
        <v>24190</v>
      </c>
      <c r="O167" s="804"/>
      <c r="P167" s="823">
        <v>20176</v>
      </c>
      <c r="Q167" s="807" t="s">
        <v>2575</v>
      </c>
      <c r="R167" s="807" t="s">
        <v>2415</v>
      </c>
    </row>
    <row r="168" spans="1:18" s="195" customFormat="1" ht="52.5" customHeight="1" x14ac:dyDescent="0.25">
      <c r="A168" s="849"/>
      <c r="B168" s="806"/>
      <c r="C168" s="806"/>
      <c r="D168" s="806"/>
      <c r="E168" s="807"/>
      <c r="F168" s="807"/>
      <c r="G168" s="807"/>
      <c r="H168" s="667" t="s">
        <v>960</v>
      </c>
      <c r="I168" s="672">
        <v>55</v>
      </c>
      <c r="J168" s="807"/>
      <c r="K168" s="806"/>
      <c r="L168" s="806"/>
      <c r="M168" s="806"/>
      <c r="N168" s="825"/>
      <c r="O168" s="849"/>
      <c r="P168" s="926"/>
      <c r="Q168" s="807"/>
      <c r="R168" s="807"/>
    </row>
    <row r="169" spans="1:18" s="148" customFormat="1" ht="29.25" customHeight="1" x14ac:dyDescent="0.25">
      <c r="A169" s="833">
        <v>54</v>
      </c>
      <c r="B169" s="833">
        <v>6</v>
      </c>
      <c r="C169" s="833">
        <v>1</v>
      </c>
      <c r="D169" s="833">
        <v>6</v>
      </c>
      <c r="E169" s="832" t="s">
        <v>2626</v>
      </c>
      <c r="F169" s="857" t="s">
        <v>2627</v>
      </c>
      <c r="G169" s="833" t="s">
        <v>250</v>
      </c>
      <c r="H169" s="75" t="s">
        <v>314</v>
      </c>
      <c r="I169" s="69">
        <v>1</v>
      </c>
      <c r="J169" s="1220" t="s">
        <v>2628</v>
      </c>
      <c r="K169" s="833"/>
      <c r="L169" s="833" t="s">
        <v>253</v>
      </c>
      <c r="M169" s="833"/>
      <c r="N169" s="854">
        <v>23412.09</v>
      </c>
      <c r="O169" s="833"/>
      <c r="P169" s="854">
        <v>20112.09</v>
      </c>
      <c r="Q169" s="832" t="s">
        <v>2629</v>
      </c>
      <c r="R169" s="832" t="s">
        <v>2630</v>
      </c>
    </row>
    <row r="170" spans="1:18" s="148" customFormat="1" ht="27" customHeight="1" x14ac:dyDescent="0.25">
      <c r="A170" s="833"/>
      <c r="B170" s="833"/>
      <c r="C170" s="833"/>
      <c r="D170" s="833"/>
      <c r="E170" s="832"/>
      <c r="F170" s="857"/>
      <c r="G170" s="833"/>
      <c r="H170" s="75" t="s">
        <v>960</v>
      </c>
      <c r="I170" s="69">
        <v>20</v>
      </c>
      <c r="J170" s="1221"/>
      <c r="K170" s="833"/>
      <c r="L170" s="833"/>
      <c r="M170" s="833"/>
      <c r="N170" s="854"/>
      <c r="O170" s="833"/>
      <c r="P170" s="854"/>
      <c r="Q170" s="832"/>
      <c r="R170" s="832"/>
    </row>
    <row r="171" spans="1:18" s="148" customFormat="1" ht="48.75" customHeight="1" x14ac:dyDescent="0.25">
      <c r="A171" s="833"/>
      <c r="B171" s="833"/>
      <c r="C171" s="833"/>
      <c r="D171" s="833"/>
      <c r="E171" s="832"/>
      <c r="F171" s="857"/>
      <c r="G171" s="833"/>
      <c r="H171" s="75" t="s">
        <v>2631</v>
      </c>
      <c r="I171" s="69">
        <v>20</v>
      </c>
      <c r="J171" s="1221"/>
      <c r="K171" s="833"/>
      <c r="L171" s="833"/>
      <c r="M171" s="833"/>
      <c r="N171" s="854"/>
      <c r="O171" s="833"/>
      <c r="P171" s="854"/>
      <c r="Q171" s="832"/>
      <c r="R171" s="832"/>
    </row>
    <row r="172" spans="1:18" s="148" customFormat="1" ht="30" customHeight="1" x14ac:dyDescent="0.25">
      <c r="A172" s="834">
        <v>55</v>
      </c>
      <c r="B172" s="834">
        <v>1</v>
      </c>
      <c r="C172" s="834">
        <v>1</v>
      </c>
      <c r="D172" s="834">
        <v>6</v>
      </c>
      <c r="E172" s="829" t="s">
        <v>2632</v>
      </c>
      <c r="F172" s="870" t="s">
        <v>2633</v>
      </c>
      <c r="G172" s="833" t="s">
        <v>250</v>
      </c>
      <c r="H172" s="75" t="s">
        <v>314</v>
      </c>
      <c r="I172" s="69">
        <v>2</v>
      </c>
      <c r="J172" s="870" t="s">
        <v>2634</v>
      </c>
      <c r="K172" s="834"/>
      <c r="L172" s="834" t="s">
        <v>275</v>
      </c>
      <c r="M172" s="834"/>
      <c r="N172" s="915">
        <v>57157.2</v>
      </c>
      <c r="O172" s="834"/>
      <c r="P172" s="915">
        <v>51197.599999999999</v>
      </c>
      <c r="Q172" s="829" t="s">
        <v>2635</v>
      </c>
      <c r="R172" s="829" t="s">
        <v>2537</v>
      </c>
    </row>
    <row r="173" spans="1:18" s="148" customFormat="1" ht="24.75" customHeight="1" x14ac:dyDescent="0.25">
      <c r="A173" s="835"/>
      <c r="B173" s="835"/>
      <c r="C173" s="835"/>
      <c r="D173" s="835"/>
      <c r="E173" s="830"/>
      <c r="F173" s="1042"/>
      <c r="G173" s="833"/>
      <c r="H173" s="75" t="s">
        <v>2622</v>
      </c>
      <c r="I173" s="69">
        <v>60</v>
      </c>
      <c r="J173" s="1042"/>
      <c r="K173" s="835"/>
      <c r="L173" s="835"/>
      <c r="M173" s="835"/>
      <c r="N173" s="916"/>
      <c r="O173" s="835"/>
      <c r="P173" s="916"/>
      <c r="Q173" s="830"/>
      <c r="R173" s="830"/>
    </row>
    <row r="174" spans="1:18" s="148" customFormat="1" ht="49.5" customHeight="1" x14ac:dyDescent="0.25">
      <c r="A174" s="835"/>
      <c r="B174" s="835"/>
      <c r="C174" s="835"/>
      <c r="D174" s="835"/>
      <c r="E174" s="830"/>
      <c r="F174" s="1042"/>
      <c r="G174" s="834" t="s">
        <v>1070</v>
      </c>
      <c r="H174" s="75" t="s">
        <v>1144</v>
      </c>
      <c r="I174" s="69">
        <v>2</v>
      </c>
      <c r="J174" s="1042"/>
      <c r="K174" s="835"/>
      <c r="L174" s="835"/>
      <c r="M174" s="835"/>
      <c r="N174" s="916"/>
      <c r="O174" s="835"/>
      <c r="P174" s="916"/>
      <c r="Q174" s="830"/>
      <c r="R174" s="830"/>
    </row>
    <row r="175" spans="1:18" s="148" customFormat="1" ht="81" customHeight="1" x14ac:dyDescent="0.25">
      <c r="A175" s="835"/>
      <c r="B175" s="835"/>
      <c r="C175" s="835"/>
      <c r="D175" s="835"/>
      <c r="E175" s="830"/>
      <c r="F175" s="1042"/>
      <c r="G175" s="835"/>
      <c r="H175" s="75" t="s">
        <v>1145</v>
      </c>
      <c r="I175" s="69">
        <v>5</v>
      </c>
      <c r="J175" s="1042"/>
      <c r="K175" s="835"/>
      <c r="L175" s="835"/>
      <c r="M175" s="835"/>
      <c r="N175" s="916"/>
      <c r="O175" s="835"/>
      <c r="P175" s="916"/>
      <c r="Q175" s="830"/>
      <c r="R175" s="830"/>
    </row>
    <row r="176" spans="1:18" s="148" customFormat="1" ht="30.75" customHeight="1" x14ac:dyDescent="0.25">
      <c r="A176" s="836"/>
      <c r="B176" s="836"/>
      <c r="C176" s="836"/>
      <c r="D176" s="836"/>
      <c r="E176" s="831"/>
      <c r="F176" s="871"/>
      <c r="G176" s="836"/>
      <c r="H176" s="75" t="s">
        <v>1146</v>
      </c>
      <c r="I176" s="69" t="s">
        <v>2636</v>
      </c>
      <c r="J176" s="871"/>
      <c r="K176" s="836"/>
      <c r="L176" s="836"/>
      <c r="M176" s="836"/>
      <c r="N176" s="917"/>
      <c r="O176" s="836"/>
      <c r="P176" s="917"/>
      <c r="Q176" s="831"/>
      <c r="R176" s="831"/>
    </row>
    <row r="177" spans="1:18" s="195" customFormat="1" ht="48" customHeight="1" x14ac:dyDescent="0.25">
      <c r="A177" s="804">
        <v>56</v>
      </c>
      <c r="B177" s="806">
        <v>1</v>
      </c>
      <c r="C177" s="806">
        <v>1</v>
      </c>
      <c r="D177" s="806">
        <v>6</v>
      </c>
      <c r="E177" s="807" t="s">
        <v>2637</v>
      </c>
      <c r="F177" s="807" t="s">
        <v>2638</v>
      </c>
      <c r="G177" s="806" t="s">
        <v>1166</v>
      </c>
      <c r="H177" s="667" t="s">
        <v>6277</v>
      </c>
      <c r="I177" s="672">
        <v>1</v>
      </c>
      <c r="J177" s="807" t="s">
        <v>2639</v>
      </c>
      <c r="K177" s="806"/>
      <c r="L177" s="806" t="s">
        <v>258</v>
      </c>
      <c r="M177" s="806"/>
      <c r="N177" s="825">
        <v>76054.710000000006</v>
      </c>
      <c r="O177" s="804"/>
      <c r="P177" s="823">
        <v>61384.31</v>
      </c>
      <c r="Q177" s="807" t="s">
        <v>2640</v>
      </c>
      <c r="R177" s="807" t="s">
        <v>2641</v>
      </c>
    </row>
    <row r="178" spans="1:18" s="195" customFormat="1" ht="35.25" customHeight="1" x14ac:dyDescent="0.25">
      <c r="A178" s="805"/>
      <c r="B178" s="806"/>
      <c r="C178" s="806"/>
      <c r="D178" s="806"/>
      <c r="E178" s="807"/>
      <c r="F178" s="807"/>
      <c r="G178" s="806"/>
      <c r="H178" s="667" t="s">
        <v>960</v>
      </c>
      <c r="I178" s="672">
        <v>20</v>
      </c>
      <c r="J178" s="807"/>
      <c r="K178" s="806"/>
      <c r="L178" s="806"/>
      <c r="M178" s="806"/>
      <c r="N178" s="825"/>
      <c r="O178" s="805"/>
      <c r="P178" s="824"/>
      <c r="Q178" s="807"/>
      <c r="R178" s="807"/>
    </row>
    <row r="179" spans="1:18" s="195" customFormat="1" ht="35.25" customHeight="1" x14ac:dyDescent="0.25">
      <c r="A179" s="805"/>
      <c r="B179" s="806"/>
      <c r="C179" s="806"/>
      <c r="D179" s="806"/>
      <c r="E179" s="807"/>
      <c r="F179" s="807"/>
      <c r="G179" s="806"/>
      <c r="H179" s="667" t="s">
        <v>2456</v>
      </c>
      <c r="I179" s="672">
        <v>1</v>
      </c>
      <c r="J179" s="807"/>
      <c r="K179" s="806"/>
      <c r="L179" s="806"/>
      <c r="M179" s="806"/>
      <c r="N179" s="825"/>
      <c r="O179" s="805"/>
      <c r="P179" s="824"/>
      <c r="Q179" s="807"/>
      <c r="R179" s="807"/>
    </row>
    <row r="180" spans="1:18" s="195" customFormat="1" ht="35.25" customHeight="1" x14ac:dyDescent="0.25">
      <c r="A180" s="805"/>
      <c r="B180" s="806"/>
      <c r="C180" s="806"/>
      <c r="D180" s="806"/>
      <c r="E180" s="807"/>
      <c r="F180" s="807"/>
      <c r="G180" s="806"/>
      <c r="H180" s="667" t="s">
        <v>2642</v>
      </c>
      <c r="I180" s="672">
        <v>10</v>
      </c>
      <c r="J180" s="807"/>
      <c r="K180" s="806"/>
      <c r="L180" s="806"/>
      <c r="M180" s="806"/>
      <c r="N180" s="825"/>
      <c r="O180" s="805"/>
      <c r="P180" s="824"/>
      <c r="Q180" s="807"/>
      <c r="R180" s="807"/>
    </row>
    <row r="181" spans="1:18" s="195" customFormat="1" ht="35.25" customHeight="1" x14ac:dyDescent="0.25">
      <c r="A181" s="805"/>
      <c r="B181" s="806"/>
      <c r="C181" s="806"/>
      <c r="D181" s="806"/>
      <c r="E181" s="807"/>
      <c r="F181" s="807"/>
      <c r="G181" s="806" t="s">
        <v>250</v>
      </c>
      <c r="H181" s="667" t="s">
        <v>314</v>
      </c>
      <c r="I181" s="672">
        <v>1</v>
      </c>
      <c r="J181" s="807"/>
      <c r="K181" s="806"/>
      <c r="L181" s="806"/>
      <c r="M181" s="806"/>
      <c r="N181" s="825"/>
      <c r="O181" s="805"/>
      <c r="P181" s="824"/>
      <c r="Q181" s="807"/>
      <c r="R181" s="807"/>
    </row>
    <row r="182" spans="1:18" s="195" customFormat="1" ht="35.25" customHeight="1" x14ac:dyDescent="0.25">
      <c r="A182" s="805"/>
      <c r="B182" s="806"/>
      <c r="C182" s="806"/>
      <c r="D182" s="806"/>
      <c r="E182" s="807"/>
      <c r="F182" s="807"/>
      <c r="G182" s="806"/>
      <c r="H182" s="667" t="s">
        <v>2622</v>
      </c>
      <c r="I182" s="672">
        <v>20</v>
      </c>
      <c r="J182" s="807"/>
      <c r="K182" s="806"/>
      <c r="L182" s="806"/>
      <c r="M182" s="806"/>
      <c r="N182" s="825"/>
      <c r="O182" s="805"/>
      <c r="P182" s="824"/>
      <c r="Q182" s="807"/>
      <c r="R182" s="807"/>
    </row>
    <row r="183" spans="1:18" s="195" customFormat="1" ht="35.25" customHeight="1" x14ac:dyDescent="0.25">
      <c r="A183" s="805"/>
      <c r="B183" s="806"/>
      <c r="C183" s="806"/>
      <c r="D183" s="806"/>
      <c r="E183" s="807"/>
      <c r="F183" s="807"/>
      <c r="G183" s="806"/>
      <c r="H183" s="667" t="s">
        <v>2456</v>
      </c>
      <c r="I183" s="672">
        <v>1</v>
      </c>
      <c r="J183" s="807"/>
      <c r="K183" s="806"/>
      <c r="L183" s="806"/>
      <c r="M183" s="806"/>
      <c r="N183" s="825"/>
      <c r="O183" s="805"/>
      <c r="P183" s="824"/>
      <c r="Q183" s="807"/>
      <c r="R183" s="807"/>
    </row>
    <row r="184" spans="1:18" s="195" customFormat="1" ht="35.25" customHeight="1" x14ac:dyDescent="0.25">
      <c r="A184" s="805"/>
      <c r="B184" s="806"/>
      <c r="C184" s="806"/>
      <c r="D184" s="806"/>
      <c r="E184" s="807"/>
      <c r="F184" s="807"/>
      <c r="G184" s="806"/>
      <c r="H184" s="667" t="s">
        <v>2642</v>
      </c>
      <c r="I184" s="672">
        <v>10</v>
      </c>
      <c r="J184" s="807"/>
      <c r="K184" s="806"/>
      <c r="L184" s="806"/>
      <c r="M184" s="806"/>
      <c r="N184" s="825"/>
      <c r="O184" s="805"/>
      <c r="P184" s="824"/>
      <c r="Q184" s="807"/>
      <c r="R184" s="807"/>
    </row>
    <row r="185" spans="1:18" s="195" customFormat="1" ht="45.75" customHeight="1" x14ac:dyDescent="0.25">
      <c r="A185" s="805"/>
      <c r="B185" s="806"/>
      <c r="C185" s="806"/>
      <c r="D185" s="806"/>
      <c r="E185" s="807"/>
      <c r="F185" s="807"/>
      <c r="G185" s="672" t="s">
        <v>1173</v>
      </c>
      <c r="H185" s="667" t="s">
        <v>962</v>
      </c>
      <c r="I185" s="672">
        <v>1</v>
      </c>
      <c r="J185" s="807"/>
      <c r="K185" s="806"/>
      <c r="L185" s="806"/>
      <c r="M185" s="806"/>
      <c r="N185" s="825"/>
      <c r="O185" s="805"/>
      <c r="P185" s="824"/>
      <c r="Q185" s="807"/>
      <c r="R185" s="807"/>
    </row>
    <row r="186" spans="1:18" s="195" customFormat="1" ht="35.25" customHeight="1" x14ac:dyDescent="0.25">
      <c r="A186" s="805"/>
      <c r="B186" s="806"/>
      <c r="C186" s="806"/>
      <c r="D186" s="806"/>
      <c r="E186" s="807"/>
      <c r="F186" s="807"/>
      <c r="G186" s="806" t="s">
        <v>1179</v>
      </c>
      <c r="H186" s="667" t="s">
        <v>1180</v>
      </c>
      <c r="I186" s="672">
        <v>1</v>
      </c>
      <c r="J186" s="807"/>
      <c r="K186" s="806"/>
      <c r="L186" s="806"/>
      <c r="M186" s="806"/>
      <c r="N186" s="825"/>
      <c r="O186" s="805"/>
      <c r="P186" s="824"/>
      <c r="Q186" s="807"/>
      <c r="R186" s="807"/>
    </row>
    <row r="187" spans="1:18" s="195" customFormat="1" ht="35.25" customHeight="1" x14ac:dyDescent="0.25">
      <c r="A187" s="849"/>
      <c r="B187" s="806"/>
      <c r="C187" s="806"/>
      <c r="D187" s="806"/>
      <c r="E187" s="807"/>
      <c r="F187" s="807"/>
      <c r="G187" s="806"/>
      <c r="H187" s="667" t="s">
        <v>2643</v>
      </c>
      <c r="I187" s="672">
        <v>28</v>
      </c>
      <c r="J187" s="807"/>
      <c r="K187" s="806"/>
      <c r="L187" s="806"/>
      <c r="M187" s="806"/>
      <c r="N187" s="825"/>
      <c r="O187" s="849"/>
      <c r="P187" s="926"/>
      <c r="Q187" s="807"/>
      <c r="R187" s="807"/>
    </row>
    <row r="188" spans="1:18" s="195" customFormat="1" ht="68.25" customHeight="1" x14ac:dyDescent="0.25">
      <c r="A188" s="804">
        <v>57</v>
      </c>
      <c r="B188" s="804">
        <v>3</v>
      </c>
      <c r="C188" s="804">
        <v>1</v>
      </c>
      <c r="D188" s="804">
        <v>9</v>
      </c>
      <c r="E188" s="810" t="s">
        <v>2644</v>
      </c>
      <c r="F188" s="810" t="s">
        <v>2645</v>
      </c>
      <c r="G188" s="806" t="s">
        <v>1166</v>
      </c>
      <c r="H188" s="667" t="s">
        <v>2646</v>
      </c>
      <c r="I188" s="672">
        <v>1</v>
      </c>
      <c r="J188" s="810" t="s">
        <v>2647</v>
      </c>
      <c r="K188" s="804"/>
      <c r="L188" s="804" t="s">
        <v>275</v>
      </c>
      <c r="M188" s="804"/>
      <c r="N188" s="823">
        <v>12760.68</v>
      </c>
      <c r="O188" s="804"/>
      <c r="P188" s="823">
        <v>10864.08</v>
      </c>
      <c r="Q188" s="810" t="s">
        <v>2434</v>
      </c>
      <c r="R188" s="810" t="s">
        <v>2618</v>
      </c>
    </row>
    <row r="189" spans="1:18" s="195" customFormat="1" ht="68.25" customHeight="1" x14ac:dyDescent="0.25">
      <c r="A189" s="805"/>
      <c r="B189" s="805"/>
      <c r="C189" s="805"/>
      <c r="D189" s="805"/>
      <c r="E189" s="812"/>
      <c r="F189" s="812"/>
      <c r="G189" s="806"/>
      <c r="H189" s="667" t="s">
        <v>960</v>
      </c>
      <c r="I189" s="672">
        <v>20</v>
      </c>
      <c r="J189" s="812"/>
      <c r="K189" s="805"/>
      <c r="L189" s="805"/>
      <c r="M189" s="805"/>
      <c r="N189" s="824"/>
      <c r="O189" s="805"/>
      <c r="P189" s="824"/>
      <c r="Q189" s="812"/>
      <c r="R189" s="812"/>
    </row>
    <row r="190" spans="1:18" s="195" customFormat="1" ht="68.25" customHeight="1" x14ac:dyDescent="0.25">
      <c r="A190" s="805"/>
      <c r="B190" s="805"/>
      <c r="C190" s="805"/>
      <c r="D190" s="805"/>
      <c r="E190" s="812"/>
      <c r="F190" s="812"/>
      <c r="G190" s="804" t="s">
        <v>1169</v>
      </c>
      <c r="H190" s="667" t="s">
        <v>2648</v>
      </c>
      <c r="I190" s="672">
        <v>1</v>
      </c>
      <c r="J190" s="812"/>
      <c r="K190" s="805"/>
      <c r="L190" s="805"/>
      <c r="M190" s="805"/>
      <c r="N190" s="824"/>
      <c r="O190" s="805"/>
      <c r="P190" s="824"/>
      <c r="Q190" s="812"/>
      <c r="R190" s="812"/>
    </row>
    <row r="191" spans="1:18" s="195" customFormat="1" ht="68.25" customHeight="1" x14ac:dyDescent="0.25">
      <c r="A191" s="849"/>
      <c r="B191" s="849"/>
      <c r="C191" s="849"/>
      <c r="D191" s="849"/>
      <c r="E191" s="811"/>
      <c r="F191" s="811"/>
      <c r="G191" s="849"/>
      <c r="H191" s="667" t="s">
        <v>2484</v>
      </c>
      <c r="I191" s="733">
        <v>1000</v>
      </c>
      <c r="J191" s="811"/>
      <c r="K191" s="849"/>
      <c r="L191" s="849"/>
      <c r="M191" s="849"/>
      <c r="N191" s="926"/>
      <c r="O191" s="849"/>
      <c r="P191" s="926"/>
      <c r="Q191" s="811"/>
      <c r="R191" s="811"/>
    </row>
    <row r="192" spans="1:18" s="148" customFormat="1" ht="126" customHeight="1" x14ac:dyDescent="0.25">
      <c r="A192" s="833">
        <v>58</v>
      </c>
      <c r="B192" s="833">
        <v>3</v>
      </c>
      <c r="C192" s="833">
        <v>1</v>
      </c>
      <c r="D192" s="833">
        <v>9</v>
      </c>
      <c r="E192" s="832" t="s">
        <v>2649</v>
      </c>
      <c r="F192" s="1222" t="s">
        <v>2650</v>
      </c>
      <c r="G192" s="832" t="s">
        <v>1169</v>
      </c>
      <c r="H192" s="113" t="s">
        <v>2648</v>
      </c>
      <c r="I192" s="69">
        <v>1</v>
      </c>
      <c r="J192" s="859" t="s">
        <v>2651</v>
      </c>
      <c r="K192" s="833"/>
      <c r="L192" s="833" t="s">
        <v>541</v>
      </c>
      <c r="M192" s="833"/>
      <c r="N192" s="854">
        <v>46655.3</v>
      </c>
      <c r="O192" s="834"/>
      <c r="P192" s="915">
        <v>16989.900000000001</v>
      </c>
      <c r="Q192" s="832" t="s">
        <v>2482</v>
      </c>
      <c r="R192" s="832" t="s">
        <v>2652</v>
      </c>
    </row>
    <row r="193" spans="1:18" s="148" customFormat="1" ht="150" customHeight="1" x14ac:dyDescent="0.25">
      <c r="A193" s="833"/>
      <c r="B193" s="833"/>
      <c r="C193" s="833"/>
      <c r="D193" s="833"/>
      <c r="E193" s="832"/>
      <c r="F193" s="1223"/>
      <c r="G193" s="832"/>
      <c r="H193" s="113" t="s">
        <v>2484</v>
      </c>
      <c r="I193" s="215">
        <v>7000</v>
      </c>
      <c r="J193" s="859"/>
      <c r="K193" s="833"/>
      <c r="L193" s="833"/>
      <c r="M193" s="833"/>
      <c r="N193" s="854"/>
      <c r="O193" s="836"/>
      <c r="P193" s="917"/>
      <c r="Q193" s="832"/>
      <c r="R193" s="832"/>
    </row>
    <row r="194" spans="1:18" s="148" customFormat="1" ht="32.25" customHeight="1" x14ac:dyDescent="0.25">
      <c r="A194" s="833">
        <v>59</v>
      </c>
      <c r="B194" s="833">
        <v>3</v>
      </c>
      <c r="C194" s="833">
        <v>1</v>
      </c>
      <c r="D194" s="833">
        <v>9</v>
      </c>
      <c r="E194" s="832" t="s">
        <v>2653</v>
      </c>
      <c r="F194" s="859" t="s">
        <v>2654</v>
      </c>
      <c r="G194" s="833" t="s">
        <v>2463</v>
      </c>
      <c r="H194" s="75" t="s">
        <v>2601</v>
      </c>
      <c r="I194" s="69">
        <v>1</v>
      </c>
      <c r="J194" s="859" t="s">
        <v>2655</v>
      </c>
      <c r="K194" s="833"/>
      <c r="L194" s="833" t="s">
        <v>275</v>
      </c>
      <c r="M194" s="833"/>
      <c r="N194" s="854">
        <v>25070.34</v>
      </c>
      <c r="O194" s="834"/>
      <c r="P194" s="915">
        <v>21459.78</v>
      </c>
      <c r="Q194" s="833" t="s">
        <v>2491</v>
      </c>
      <c r="R194" s="832" t="s">
        <v>2656</v>
      </c>
    </row>
    <row r="195" spans="1:18" s="148" customFormat="1" ht="30" customHeight="1" x14ac:dyDescent="0.25">
      <c r="A195" s="833"/>
      <c r="B195" s="833"/>
      <c r="C195" s="833"/>
      <c r="D195" s="833"/>
      <c r="E195" s="832"/>
      <c r="F195" s="859"/>
      <c r="G195" s="833"/>
      <c r="H195" s="75" t="s">
        <v>960</v>
      </c>
      <c r="I195" s="69">
        <v>100</v>
      </c>
      <c r="J195" s="859"/>
      <c r="K195" s="833"/>
      <c r="L195" s="833"/>
      <c r="M195" s="833"/>
      <c r="N195" s="854"/>
      <c r="O195" s="835"/>
      <c r="P195" s="916"/>
      <c r="Q195" s="833"/>
      <c r="R195" s="832"/>
    </row>
    <row r="196" spans="1:18" s="148" customFormat="1" ht="63" customHeight="1" x14ac:dyDescent="0.25">
      <c r="A196" s="833"/>
      <c r="B196" s="833"/>
      <c r="C196" s="833"/>
      <c r="D196" s="833"/>
      <c r="E196" s="832"/>
      <c r="F196" s="859"/>
      <c r="G196" s="90" t="s">
        <v>1173</v>
      </c>
      <c r="H196" s="113" t="s">
        <v>962</v>
      </c>
      <c r="I196" s="69">
        <v>3</v>
      </c>
      <c r="J196" s="859"/>
      <c r="K196" s="833"/>
      <c r="L196" s="833"/>
      <c r="M196" s="833"/>
      <c r="N196" s="854"/>
      <c r="O196" s="835"/>
      <c r="P196" s="916"/>
      <c r="Q196" s="833"/>
      <c r="R196" s="832"/>
    </row>
    <row r="197" spans="1:18" s="148" customFormat="1" ht="51.75" customHeight="1" x14ac:dyDescent="0.25">
      <c r="A197" s="833"/>
      <c r="B197" s="833"/>
      <c r="C197" s="833"/>
      <c r="D197" s="833"/>
      <c r="E197" s="832"/>
      <c r="F197" s="859"/>
      <c r="G197" s="832" t="s">
        <v>1175</v>
      </c>
      <c r="H197" s="113" t="s">
        <v>2597</v>
      </c>
      <c r="I197" s="69">
        <v>1</v>
      </c>
      <c r="J197" s="859"/>
      <c r="K197" s="833"/>
      <c r="L197" s="833"/>
      <c r="M197" s="833"/>
      <c r="N197" s="854"/>
      <c r="O197" s="835"/>
      <c r="P197" s="916"/>
      <c r="Q197" s="833"/>
      <c r="R197" s="832"/>
    </row>
    <row r="198" spans="1:18" s="148" customFormat="1" ht="45" customHeight="1" x14ac:dyDescent="0.25">
      <c r="A198" s="833"/>
      <c r="B198" s="833"/>
      <c r="C198" s="833"/>
      <c r="D198" s="833"/>
      <c r="E198" s="832"/>
      <c r="F198" s="859"/>
      <c r="G198" s="832"/>
      <c r="H198" s="298" t="s">
        <v>2598</v>
      </c>
      <c r="I198" s="299">
        <v>1000</v>
      </c>
      <c r="J198" s="859"/>
      <c r="K198" s="833"/>
      <c r="L198" s="833"/>
      <c r="M198" s="833"/>
      <c r="N198" s="854"/>
      <c r="O198" s="835"/>
      <c r="P198" s="916"/>
      <c r="Q198" s="833"/>
      <c r="R198" s="832"/>
    </row>
    <row r="199" spans="1:18" s="148" customFormat="1" ht="32.25" customHeight="1" x14ac:dyDescent="0.25">
      <c r="A199" s="833"/>
      <c r="B199" s="833"/>
      <c r="C199" s="833"/>
      <c r="D199" s="833"/>
      <c r="E199" s="832"/>
      <c r="F199" s="859"/>
      <c r="G199" s="833" t="s">
        <v>1179</v>
      </c>
      <c r="H199" s="75" t="s">
        <v>1180</v>
      </c>
      <c r="I199" s="69">
        <v>1</v>
      </c>
      <c r="J199" s="859"/>
      <c r="K199" s="833"/>
      <c r="L199" s="833"/>
      <c r="M199" s="833"/>
      <c r="N199" s="854"/>
      <c r="O199" s="835"/>
      <c r="P199" s="916"/>
      <c r="Q199" s="833"/>
      <c r="R199" s="832"/>
    </row>
    <row r="200" spans="1:18" s="148" customFormat="1" ht="31.5" customHeight="1" x14ac:dyDescent="0.25">
      <c r="A200" s="833"/>
      <c r="B200" s="833"/>
      <c r="C200" s="833"/>
      <c r="D200" s="833"/>
      <c r="E200" s="832"/>
      <c r="F200" s="859"/>
      <c r="G200" s="833"/>
      <c r="H200" s="75" t="s">
        <v>2643</v>
      </c>
      <c r="I200" s="70">
        <v>7</v>
      </c>
      <c r="J200" s="859"/>
      <c r="K200" s="833"/>
      <c r="L200" s="833"/>
      <c r="M200" s="833"/>
      <c r="N200" s="854"/>
      <c r="O200" s="835"/>
      <c r="P200" s="916"/>
      <c r="Q200" s="833"/>
      <c r="R200" s="832"/>
    </row>
    <row r="201" spans="1:18" s="148" customFormat="1" ht="32.25" customHeight="1" x14ac:dyDescent="0.25">
      <c r="A201" s="833"/>
      <c r="B201" s="833"/>
      <c r="C201" s="833"/>
      <c r="D201" s="833"/>
      <c r="E201" s="832"/>
      <c r="F201" s="859"/>
      <c r="G201" s="833" t="s">
        <v>2496</v>
      </c>
      <c r="H201" s="75" t="s">
        <v>2657</v>
      </c>
      <c r="I201" s="69">
        <v>10</v>
      </c>
      <c r="J201" s="859"/>
      <c r="K201" s="833"/>
      <c r="L201" s="833"/>
      <c r="M201" s="833"/>
      <c r="N201" s="854"/>
      <c r="O201" s="835"/>
      <c r="P201" s="916"/>
      <c r="Q201" s="833"/>
      <c r="R201" s="832"/>
    </row>
    <row r="202" spans="1:18" s="148" customFormat="1" ht="33.75" customHeight="1" x14ac:dyDescent="0.25">
      <c r="A202" s="833"/>
      <c r="B202" s="833"/>
      <c r="C202" s="833"/>
      <c r="D202" s="833"/>
      <c r="E202" s="832"/>
      <c r="F202" s="859"/>
      <c r="G202" s="833"/>
      <c r="H202" s="75" t="s">
        <v>2658</v>
      </c>
      <c r="I202" s="69">
        <v>3</v>
      </c>
      <c r="J202" s="859"/>
      <c r="K202" s="833"/>
      <c r="L202" s="833"/>
      <c r="M202" s="833"/>
      <c r="N202" s="854"/>
      <c r="O202" s="835"/>
      <c r="P202" s="916"/>
      <c r="Q202" s="833"/>
      <c r="R202" s="832"/>
    </row>
    <row r="203" spans="1:18" s="148" customFormat="1" ht="33.75" customHeight="1" x14ac:dyDescent="0.25">
      <c r="A203" s="833"/>
      <c r="B203" s="833"/>
      <c r="C203" s="833"/>
      <c r="D203" s="833"/>
      <c r="E203" s="832"/>
      <c r="F203" s="859"/>
      <c r="G203" s="833"/>
      <c r="H203" s="48" t="s">
        <v>2659</v>
      </c>
      <c r="I203" s="69">
        <v>20</v>
      </c>
      <c r="J203" s="859"/>
      <c r="K203" s="833"/>
      <c r="L203" s="833"/>
      <c r="M203" s="833"/>
      <c r="N203" s="854"/>
      <c r="O203" s="836"/>
      <c r="P203" s="917"/>
      <c r="Q203" s="833"/>
      <c r="R203" s="832"/>
    </row>
    <row r="204" spans="1:18" s="148" customFormat="1" ht="45.75" customHeight="1" x14ac:dyDescent="0.25">
      <c r="A204" s="833">
        <v>60</v>
      </c>
      <c r="B204" s="833">
        <v>6</v>
      </c>
      <c r="C204" s="833">
        <v>2.2999999999999998</v>
      </c>
      <c r="D204" s="833">
        <v>10</v>
      </c>
      <c r="E204" s="832" t="s">
        <v>2660</v>
      </c>
      <c r="F204" s="859" t="s">
        <v>2661</v>
      </c>
      <c r="G204" s="832" t="s">
        <v>1169</v>
      </c>
      <c r="H204" s="113" t="s">
        <v>2648</v>
      </c>
      <c r="I204" s="69">
        <v>1</v>
      </c>
      <c r="J204" s="859" t="s">
        <v>2662</v>
      </c>
      <c r="K204" s="833"/>
      <c r="L204" s="833" t="s">
        <v>253</v>
      </c>
      <c r="M204" s="833"/>
      <c r="N204" s="854">
        <v>11002.43</v>
      </c>
      <c r="O204" s="834"/>
      <c r="P204" s="915">
        <v>8885.6299999999992</v>
      </c>
      <c r="Q204" s="833" t="s">
        <v>2663</v>
      </c>
      <c r="R204" s="832" t="s">
        <v>2664</v>
      </c>
    </row>
    <row r="205" spans="1:18" s="148" customFormat="1" ht="58.5" customHeight="1" x14ac:dyDescent="0.25">
      <c r="A205" s="833"/>
      <c r="B205" s="833"/>
      <c r="C205" s="833"/>
      <c r="D205" s="833"/>
      <c r="E205" s="832"/>
      <c r="F205" s="859"/>
      <c r="G205" s="832"/>
      <c r="H205" s="113" t="s">
        <v>2484</v>
      </c>
      <c r="I205" s="69">
        <v>600</v>
      </c>
      <c r="J205" s="859"/>
      <c r="K205" s="833"/>
      <c r="L205" s="833"/>
      <c r="M205" s="833"/>
      <c r="N205" s="854"/>
      <c r="O205" s="835"/>
      <c r="P205" s="916"/>
      <c r="Q205" s="833"/>
      <c r="R205" s="832"/>
    </row>
    <row r="206" spans="1:18" s="148" customFormat="1" ht="63" customHeight="1" x14ac:dyDescent="0.25">
      <c r="A206" s="833"/>
      <c r="B206" s="833"/>
      <c r="C206" s="833"/>
      <c r="D206" s="833"/>
      <c r="E206" s="832"/>
      <c r="F206" s="859"/>
      <c r="G206" s="90" t="s">
        <v>1173</v>
      </c>
      <c r="H206" s="113" t="s">
        <v>962</v>
      </c>
      <c r="I206" s="69">
        <v>5</v>
      </c>
      <c r="J206" s="859"/>
      <c r="K206" s="833"/>
      <c r="L206" s="833"/>
      <c r="M206" s="833"/>
      <c r="N206" s="854"/>
      <c r="O206" s="835"/>
      <c r="P206" s="916"/>
      <c r="Q206" s="833"/>
      <c r="R206" s="832"/>
    </row>
    <row r="207" spans="1:18" s="148" customFormat="1" ht="46.5" customHeight="1" x14ac:dyDescent="0.25">
      <c r="A207" s="833"/>
      <c r="B207" s="833"/>
      <c r="C207" s="833"/>
      <c r="D207" s="833"/>
      <c r="E207" s="832"/>
      <c r="F207" s="859"/>
      <c r="G207" s="90" t="s">
        <v>1063</v>
      </c>
      <c r="H207" s="113" t="s">
        <v>2505</v>
      </c>
      <c r="I207" s="69">
        <v>1</v>
      </c>
      <c r="J207" s="859"/>
      <c r="K207" s="833"/>
      <c r="L207" s="833"/>
      <c r="M207" s="833"/>
      <c r="N207" s="854"/>
      <c r="O207" s="836"/>
      <c r="P207" s="917"/>
      <c r="Q207" s="833"/>
      <c r="R207" s="832"/>
    </row>
    <row r="208" spans="1:18" s="148" customFormat="1" ht="49.5" customHeight="1" x14ac:dyDescent="0.25">
      <c r="A208" s="833">
        <v>61</v>
      </c>
      <c r="B208" s="833">
        <v>2</v>
      </c>
      <c r="C208" s="833">
        <v>3</v>
      </c>
      <c r="D208" s="833">
        <v>10</v>
      </c>
      <c r="E208" s="832" t="s">
        <v>2665</v>
      </c>
      <c r="F208" s="859" t="s">
        <v>2666</v>
      </c>
      <c r="G208" s="832" t="s">
        <v>1169</v>
      </c>
      <c r="H208" s="113" t="s">
        <v>2648</v>
      </c>
      <c r="I208" s="69">
        <v>1</v>
      </c>
      <c r="J208" s="870" t="s">
        <v>2667</v>
      </c>
      <c r="K208" s="833"/>
      <c r="L208" s="833" t="s">
        <v>253</v>
      </c>
      <c r="M208" s="833"/>
      <c r="N208" s="854">
        <v>18838</v>
      </c>
      <c r="O208" s="834"/>
      <c r="P208" s="915">
        <v>15978</v>
      </c>
      <c r="Q208" s="832" t="s">
        <v>2510</v>
      </c>
      <c r="R208" s="832" t="s">
        <v>2603</v>
      </c>
    </row>
    <row r="209" spans="1:18" s="148" customFormat="1" ht="132.75" customHeight="1" x14ac:dyDescent="0.25">
      <c r="A209" s="833"/>
      <c r="B209" s="833"/>
      <c r="C209" s="833"/>
      <c r="D209" s="833"/>
      <c r="E209" s="832"/>
      <c r="F209" s="1224"/>
      <c r="G209" s="832"/>
      <c r="H209" s="113" t="s">
        <v>2484</v>
      </c>
      <c r="I209" s="215">
        <v>20000</v>
      </c>
      <c r="J209" s="871"/>
      <c r="K209" s="833"/>
      <c r="L209" s="833"/>
      <c r="M209" s="833"/>
      <c r="N209" s="854"/>
      <c r="O209" s="836"/>
      <c r="P209" s="917"/>
      <c r="Q209" s="832"/>
      <c r="R209" s="832"/>
    </row>
    <row r="210" spans="1:18" s="195" customFormat="1" ht="94.5" customHeight="1" x14ac:dyDescent="0.25">
      <c r="A210" s="804">
        <v>62</v>
      </c>
      <c r="B210" s="806">
        <v>6</v>
      </c>
      <c r="C210" s="806">
        <v>5</v>
      </c>
      <c r="D210" s="806">
        <v>11</v>
      </c>
      <c r="E210" s="807" t="s">
        <v>2668</v>
      </c>
      <c r="F210" s="807" t="s">
        <v>2669</v>
      </c>
      <c r="G210" s="806" t="s">
        <v>1166</v>
      </c>
      <c r="H210" s="667" t="s">
        <v>6277</v>
      </c>
      <c r="I210" s="672">
        <v>1</v>
      </c>
      <c r="J210" s="807" t="s">
        <v>2670</v>
      </c>
      <c r="K210" s="804"/>
      <c r="L210" s="806" t="s">
        <v>275</v>
      </c>
      <c r="M210" s="806"/>
      <c r="N210" s="825">
        <v>18106.77</v>
      </c>
      <c r="O210" s="804"/>
      <c r="P210" s="823">
        <v>15071.77</v>
      </c>
      <c r="Q210" s="807" t="s">
        <v>2671</v>
      </c>
      <c r="R210" s="807" t="s">
        <v>2672</v>
      </c>
    </row>
    <row r="211" spans="1:18" s="195" customFormat="1" ht="94.5" customHeight="1" x14ac:dyDescent="0.25">
      <c r="A211" s="849"/>
      <c r="B211" s="806"/>
      <c r="C211" s="806"/>
      <c r="D211" s="806"/>
      <c r="E211" s="807"/>
      <c r="F211" s="807"/>
      <c r="G211" s="806"/>
      <c r="H211" s="672" t="s">
        <v>960</v>
      </c>
      <c r="I211" s="672">
        <v>290</v>
      </c>
      <c r="J211" s="807"/>
      <c r="K211" s="849"/>
      <c r="L211" s="806"/>
      <c r="M211" s="806"/>
      <c r="N211" s="825"/>
      <c r="O211" s="849"/>
      <c r="P211" s="926"/>
      <c r="Q211" s="807"/>
      <c r="R211" s="807"/>
    </row>
    <row r="212" spans="1:18" s="148" customFormat="1" ht="66.75" customHeight="1" x14ac:dyDescent="0.25">
      <c r="A212" s="833">
        <v>63</v>
      </c>
      <c r="B212" s="833">
        <v>6</v>
      </c>
      <c r="C212" s="833">
        <v>5</v>
      </c>
      <c r="D212" s="833">
        <v>11</v>
      </c>
      <c r="E212" s="832" t="s">
        <v>2673</v>
      </c>
      <c r="F212" s="859" t="s">
        <v>2674</v>
      </c>
      <c r="G212" s="833" t="s">
        <v>1169</v>
      </c>
      <c r="H212" s="113" t="s">
        <v>2648</v>
      </c>
      <c r="I212" s="69">
        <v>1</v>
      </c>
      <c r="J212" s="859" t="s">
        <v>2675</v>
      </c>
      <c r="K212" s="833"/>
      <c r="L212" s="833" t="s">
        <v>253</v>
      </c>
      <c r="M212" s="833"/>
      <c r="N212" s="854">
        <v>30174.05</v>
      </c>
      <c r="O212" s="834"/>
      <c r="P212" s="915">
        <v>25984.25</v>
      </c>
      <c r="Q212" s="832" t="s">
        <v>2671</v>
      </c>
      <c r="R212" s="832" t="s">
        <v>2672</v>
      </c>
    </row>
    <row r="213" spans="1:18" s="148" customFormat="1" ht="69.75" customHeight="1" x14ac:dyDescent="0.25">
      <c r="A213" s="833"/>
      <c r="B213" s="833"/>
      <c r="C213" s="833"/>
      <c r="D213" s="833"/>
      <c r="E213" s="832"/>
      <c r="F213" s="859"/>
      <c r="G213" s="833"/>
      <c r="H213" s="113" t="s">
        <v>2484</v>
      </c>
      <c r="I213" s="69">
        <v>500</v>
      </c>
      <c r="J213" s="859"/>
      <c r="K213" s="833"/>
      <c r="L213" s="833"/>
      <c r="M213" s="833"/>
      <c r="N213" s="854"/>
      <c r="O213" s="836"/>
      <c r="P213" s="917"/>
      <c r="Q213" s="832"/>
      <c r="R213" s="832"/>
    </row>
    <row r="214" spans="1:18" s="148" customFormat="1" ht="30.75" customHeight="1" x14ac:dyDescent="0.25">
      <c r="A214" s="833">
        <v>64</v>
      </c>
      <c r="B214" s="833">
        <v>6</v>
      </c>
      <c r="C214" s="833">
        <v>5</v>
      </c>
      <c r="D214" s="833">
        <v>11</v>
      </c>
      <c r="E214" s="859" t="s">
        <v>2676</v>
      </c>
      <c r="F214" s="859" t="s">
        <v>2677</v>
      </c>
      <c r="G214" s="833" t="s">
        <v>2463</v>
      </c>
      <c r="H214" s="113" t="s">
        <v>2601</v>
      </c>
      <c r="I214" s="69">
        <v>1</v>
      </c>
      <c r="J214" s="859" t="s">
        <v>2678</v>
      </c>
      <c r="K214" s="833"/>
      <c r="L214" s="833" t="s">
        <v>253</v>
      </c>
      <c r="M214" s="833"/>
      <c r="N214" s="854">
        <v>49040.5</v>
      </c>
      <c r="O214" s="834"/>
      <c r="P214" s="915">
        <v>26740.5</v>
      </c>
      <c r="Q214" s="832" t="s">
        <v>2679</v>
      </c>
      <c r="R214" s="832" t="s">
        <v>2680</v>
      </c>
    </row>
    <row r="215" spans="1:18" s="148" customFormat="1" ht="27" customHeight="1" x14ac:dyDescent="0.25">
      <c r="A215" s="833"/>
      <c r="B215" s="833"/>
      <c r="C215" s="833"/>
      <c r="D215" s="833"/>
      <c r="E215" s="859"/>
      <c r="F215" s="859"/>
      <c r="G215" s="833"/>
      <c r="H215" s="115" t="s">
        <v>960</v>
      </c>
      <c r="I215" s="69">
        <v>150</v>
      </c>
      <c r="J215" s="859"/>
      <c r="K215" s="833"/>
      <c r="L215" s="833"/>
      <c r="M215" s="833"/>
      <c r="N215" s="854"/>
      <c r="O215" s="835"/>
      <c r="P215" s="916"/>
      <c r="Q215" s="832"/>
      <c r="R215" s="832"/>
    </row>
    <row r="216" spans="1:18" s="148" customFormat="1" ht="27" customHeight="1" x14ac:dyDescent="0.25">
      <c r="A216" s="833"/>
      <c r="B216" s="833"/>
      <c r="C216" s="833"/>
      <c r="D216" s="833"/>
      <c r="E216" s="859"/>
      <c r="F216" s="859"/>
      <c r="G216" s="833"/>
      <c r="H216" s="113" t="s">
        <v>2456</v>
      </c>
      <c r="I216" s="69">
        <v>10</v>
      </c>
      <c r="J216" s="859"/>
      <c r="K216" s="833"/>
      <c r="L216" s="833"/>
      <c r="M216" s="833"/>
      <c r="N216" s="854"/>
      <c r="O216" s="835"/>
      <c r="P216" s="916"/>
      <c r="Q216" s="832"/>
      <c r="R216" s="832"/>
    </row>
    <row r="217" spans="1:18" s="148" customFormat="1" ht="27" customHeight="1" x14ac:dyDescent="0.25">
      <c r="A217" s="833"/>
      <c r="B217" s="833"/>
      <c r="C217" s="833"/>
      <c r="D217" s="833"/>
      <c r="E217" s="859"/>
      <c r="F217" s="859"/>
      <c r="G217" s="833" t="s">
        <v>1179</v>
      </c>
      <c r="H217" s="113" t="s">
        <v>1180</v>
      </c>
      <c r="I217" s="69">
        <v>1</v>
      </c>
      <c r="J217" s="859"/>
      <c r="K217" s="833"/>
      <c r="L217" s="833"/>
      <c r="M217" s="833"/>
      <c r="N217" s="854"/>
      <c r="O217" s="835"/>
      <c r="P217" s="916"/>
      <c r="Q217" s="832"/>
      <c r="R217" s="832"/>
    </row>
    <row r="218" spans="1:18" s="148" customFormat="1" ht="52.5" customHeight="1" x14ac:dyDescent="0.25">
      <c r="A218" s="833"/>
      <c r="B218" s="833"/>
      <c r="C218" s="833"/>
      <c r="D218" s="833"/>
      <c r="E218" s="859"/>
      <c r="F218" s="859"/>
      <c r="G218" s="833"/>
      <c r="H218" s="113" t="s">
        <v>2495</v>
      </c>
      <c r="I218" s="69">
        <v>10</v>
      </c>
      <c r="J218" s="859"/>
      <c r="K218" s="833"/>
      <c r="L218" s="833"/>
      <c r="M218" s="833"/>
      <c r="N218" s="854"/>
      <c r="O218" s="836"/>
      <c r="P218" s="917"/>
      <c r="Q218" s="832"/>
      <c r="R218" s="832"/>
    </row>
    <row r="219" spans="1:18" s="148" customFormat="1" ht="59.25" customHeight="1" x14ac:dyDescent="0.25">
      <c r="A219" s="833">
        <v>65</v>
      </c>
      <c r="B219" s="833">
        <v>6</v>
      </c>
      <c r="C219" s="833">
        <v>5</v>
      </c>
      <c r="D219" s="833">
        <v>11</v>
      </c>
      <c r="E219" s="832" t="s">
        <v>2681</v>
      </c>
      <c r="F219" s="859" t="s">
        <v>2682</v>
      </c>
      <c r="G219" s="833" t="s">
        <v>1169</v>
      </c>
      <c r="H219" s="113" t="s">
        <v>2648</v>
      </c>
      <c r="I219" s="69">
        <v>1</v>
      </c>
      <c r="J219" s="1220" t="s">
        <v>2683</v>
      </c>
      <c r="K219" s="833"/>
      <c r="L219" s="833" t="s">
        <v>275</v>
      </c>
      <c r="M219" s="833"/>
      <c r="N219" s="854">
        <v>14898.65</v>
      </c>
      <c r="O219" s="834"/>
      <c r="P219" s="915">
        <v>12648.65</v>
      </c>
      <c r="Q219" s="832" t="s">
        <v>2684</v>
      </c>
      <c r="R219" s="832" t="s">
        <v>2685</v>
      </c>
    </row>
    <row r="220" spans="1:18" s="148" customFormat="1" ht="60.75" customHeight="1" x14ac:dyDescent="0.25">
      <c r="A220" s="833"/>
      <c r="B220" s="833"/>
      <c r="C220" s="833"/>
      <c r="D220" s="833"/>
      <c r="E220" s="832"/>
      <c r="F220" s="859"/>
      <c r="G220" s="833"/>
      <c r="H220" s="113" t="s">
        <v>2484</v>
      </c>
      <c r="I220" s="69">
        <v>110</v>
      </c>
      <c r="J220" s="1221"/>
      <c r="K220" s="833"/>
      <c r="L220" s="833"/>
      <c r="M220" s="833"/>
      <c r="N220" s="854"/>
      <c r="O220" s="836"/>
      <c r="P220" s="917"/>
      <c r="Q220" s="832"/>
      <c r="R220" s="832"/>
    </row>
    <row r="221" spans="1:18" s="195" customFormat="1" ht="93.75" customHeight="1" x14ac:dyDescent="0.25">
      <c r="A221" s="804">
        <v>66</v>
      </c>
      <c r="B221" s="804">
        <v>1</v>
      </c>
      <c r="C221" s="804">
        <v>5</v>
      </c>
      <c r="D221" s="804">
        <v>11</v>
      </c>
      <c r="E221" s="810" t="s">
        <v>2686</v>
      </c>
      <c r="F221" s="810" t="s">
        <v>2687</v>
      </c>
      <c r="G221" s="807" t="s">
        <v>2438</v>
      </c>
      <c r="H221" s="667" t="s">
        <v>2595</v>
      </c>
      <c r="I221" s="672">
        <v>1</v>
      </c>
      <c r="J221" s="810" t="s">
        <v>2688</v>
      </c>
      <c r="K221" s="804"/>
      <c r="L221" s="804" t="s">
        <v>253</v>
      </c>
      <c r="M221" s="804"/>
      <c r="N221" s="823">
        <v>20374.439999999999</v>
      </c>
      <c r="O221" s="804"/>
      <c r="P221" s="823">
        <v>17722.16</v>
      </c>
      <c r="Q221" s="810" t="s">
        <v>2434</v>
      </c>
      <c r="R221" s="810" t="s">
        <v>2618</v>
      </c>
    </row>
    <row r="222" spans="1:18" s="195" customFormat="1" ht="99.75" customHeight="1" x14ac:dyDescent="0.25">
      <c r="A222" s="805"/>
      <c r="B222" s="805"/>
      <c r="C222" s="805"/>
      <c r="D222" s="805"/>
      <c r="E222" s="812"/>
      <c r="F222" s="812"/>
      <c r="G222" s="807"/>
      <c r="H222" s="667" t="s">
        <v>2596</v>
      </c>
      <c r="I222" s="733">
        <v>2000</v>
      </c>
      <c r="J222" s="812"/>
      <c r="K222" s="805"/>
      <c r="L222" s="805"/>
      <c r="M222" s="805"/>
      <c r="N222" s="824"/>
      <c r="O222" s="805"/>
      <c r="P222" s="824"/>
      <c r="Q222" s="812"/>
      <c r="R222" s="812"/>
    </row>
    <row r="223" spans="1:18" s="195" customFormat="1" ht="30.75" customHeight="1" x14ac:dyDescent="0.25">
      <c r="A223" s="805"/>
      <c r="B223" s="805"/>
      <c r="C223" s="805"/>
      <c r="D223" s="805"/>
      <c r="E223" s="812"/>
      <c r="F223" s="812"/>
      <c r="G223" s="810" t="s">
        <v>1179</v>
      </c>
      <c r="H223" s="667" t="s">
        <v>1180</v>
      </c>
      <c r="I223" s="733">
        <v>1</v>
      </c>
      <c r="J223" s="812"/>
      <c r="K223" s="805"/>
      <c r="L223" s="805"/>
      <c r="M223" s="805"/>
      <c r="N223" s="824"/>
      <c r="O223" s="805"/>
      <c r="P223" s="824"/>
      <c r="Q223" s="812"/>
      <c r="R223" s="812"/>
    </row>
    <row r="224" spans="1:18" s="195" customFormat="1" ht="53.25" customHeight="1" x14ac:dyDescent="0.25">
      <c r="A224" s="849"/>
      <c r="B224" s="805"/>
      <c r="C224" s="805"/>
      <c r="D224" s="805"/>
      <c r="E224" s="812"/>
      <c r="F224" s="812"/>
      <c r="G224" s="812"/>
      <c r="H224" s="674" t="s">
        <v>2495</v>
      </c>
      <c r="I224" s="743">
        <v>10</v>
      </c>
      <c r="J224" s="811"/>
      <c r="K224" s="849"/>
      <c r="L224" s="849"/>
      <c r="M224" s="849"/>
      <c r="N224" s="926"/>
      <c r="O224" s="849"/>
      <c r="P224" s="926"/>
      <c r="Q224" s="811"/>
      <c r="R224" s="811"/>
    </row>
    <row r="225" spans="1:18" s="148" customFormat="1" ht="45.75" customHeight="1" x14ac:dyDescent="0.25">
      <c r="A225" s="833">
        <v>67</v>
      </c>
      <c r="B225" s="833">
        <v>6</v>
      </c>
      <c r="C225" s="833">
        <v>5</v>
      </c>
      <c r="D225" s="833">
        <v>11</v>
      </c>
      <c r="E225" s="859" t="s">
        <v>2689</v>
      </c>
      <c r="F225" s="859" t="s">
        <v>2690</v>
      </c>
      <c r="G225" s="833" t="s">
        <v>1169</v>
      </c>
      <c r="H225" s="113" t="s">
        <v>2648</v>
      </c>
      <c r="I225" s="69">
        <v>1</v>
      </c>
      <c r="J225" s="859" t="s">
        <v>2691</v>
      </c>
      <c r="K225" s="833"/>
      <c r="L225" s="833" t="s">
        <v>127</v>
      </c>
      <c r="M225" s="833"/>
      <c r="N225" s="854">
        <v>21304</v>
      </c>
      <c r="O225" s="834"/>
      <c r="P225" s="915">
        <v>19800</v>
      </c>
      <c r="Q225" s="859" t="s">
        <v>2692</v>
      </c>
      <c r="R225" s="832" t="s">
        <v>2693</v>
      </c>
    </row>
    <row r="226" spans="1:18" s="148" customFormat="1" ht="65.25" customHeight="1" x14ac:dyDescent="0.25">
      <c r="A226" s="833"/>
      <c r="B226" s="833"/>
      <c r="C226" s="833"/>
      <c r="D226" s="833"/>
      <c r="E226" s="859"/>
      <c r="F226" s="859"/>
      <c r="G226" s="833"/>
      <c r="H226" s="113" t="s">
        <v>2484</v>
      </c>
      <c r="I226" s="215">
        <v>1000</v>
      </c>
      <c r="J226" s="859"/>
      <c r="K226" s="833"/>
      <c r="L226" s="833"/>
      <c r="M226" s="833"/>
      <c r="N226" s="854"/>
      <c r="O226" s="836"/>
      <c r="P226" s="917"/>
      <c r="Q226" s="859"/>
      <c r="R226" s="832"/>
    </row>
    <row r="227" spans="1:18" s="148" customFormat="1" ht="57" customHeight="1" x14ac:dyDescent="0.25">
      <c r="A227" s="833">
        <v>68</v>
      </c>
      <c r="B227" s="833">
        <v>6</v>
      </c>
      <c r="C227" s="833">
        <v>1</v>
      </c>
      <c r="D227" s="833">
        <v>13</v>
      </c>
      <c r="E227" s="859" t="s">
        <v>2694</v>
      </c>
      <c r="F227" s="859" t="s">
        <v>2695</v>
      </c>
      <c r="G227" s="833" t="s">
        <v>1169</v>
      </c>
      <c r="H227" s="113" t="s">
        <v>2648</v>
      </c>
      <c r="I227" s="69">
        <v>1</v>
      </c>
      <c r="J227" s="859" t="s">
        <v>2696</v>
      </c>
      <c r="K227" s="833"/>
      <c r="L227" s="833" t="s">
        <v>275</v>
      </c>
      <c r="M227" s="833"/>
      <c r="N227" s="854">
        <v>12970.21</v>
      </c>
      <c r="O227" s="833"/>
      <c r="P227" s="915">
        <v>10773.61</v>
      </c>
      <c r="Q227" s="832" t="s">
        <v>2434</v>
      </c>
      <c r="R227" s="832" t="s">
        <v>2618</v>
      </c>
    </row>
    <row r="228" spans="1:18" s="148" customFormat="1" ht="63.75" customHeight="1" x14ac:dyDescent="0.25">
      <c r="A228" s="833"/>
      <c r="B228" s="833"/>
      <c r="C228" s="833"/>
      <c r="D228" s="833"/>
      <c r="E228" s="859"/>
      <c r="F228" s="859"/>
      <c r="G228" s="833"/>
      <c r="H228" s="113" t="s">
        <v>2484</v>
      </c>
      <c r="I228" s="215">
        <v>3000</v>
      </c>
      <c r="J228" s="859"/>
      <c r="K228" s="833"/>
      <c r="L228" s="833"/>
      <c r="M228" s="833"/>
      <c r="N228" s="854"/>
      <c r="O228" s="833"/>
      <c r="P228" s="917"/>
      <c r="Q228" s="832"/>
      <c r="R228" s="832"/>
    </row>
    <row r="229" spans="1:18" s="148" customFormat="1" ht="47.25" customHeight="1" x14ac:dyDescent="0.25">
      <c r="A229" s="833">
        <v>69</v>
      </c>
      <c r="B229" s="833">
        <v>6</v>
      </c>
      <c r="C229" s="833">
        <v>1</v>
      </c>
      <c r="D229" s="833">
        <v>13</v>
      </c>
      <c r="E229" s="832" t="s">
        <v>2697</v>
      </c>
      <c r="F229" s="859" t="s">
        <v>2698</v>
      </c>
      <c r="G229" s="833" t="s">
        <v>1169</v>
      </c>
      <c r="H229" s="113" t="s">
        <v>2648</v>
      </c>
      <c r="I229" s="69">
        <v>1</v>
      </c>
      <c r="J229" s="859" t="s">
        <v>2699</v>
      </c>
      <c r="K229" s="833"/>
      <c r="L229" s="833" t="s">
        <v>454</v>
      </c>
      <c r="M229" s="833"/>
      <c r="N229" s="854">
        <v>14324</v>
      </c>
      <c r="O229" s="834"/>
      <c r="P229" s="915">
        <v>10400</v>
      </c>
      <c r="Q229" s="832" t="s">
        <v>2692</v>
      </c>
      <c r="R229" s="832" t="s">
        <v>2693</v>
      </c>
    </row>
    <row r="230" spans="1:18" s="148" customFormat="1" ht="59.25" customHeight="1" x14ac:dyDescent="0.25">
      <c r="A230" s="833"/>
      <c r="B230" s="833"/>
      <c r="C230" s="833"/>
      <c r="D230" s="833"/>
      <c r="E230" s="832"/>
      <c r="F230" s="859"/>
      <c r="G230" s="833"/>
      <c r="H230" s="113" t="s">
        <v>2484</v>
      </c>
      <c r="I230" s="215">
        <v>1500</v>
      </c>
      <c r="J230" s="859"/>
      <c r="K230" s="833"/>
      <c r="L230" s="833"/>
      <c r="M230" s="833"/>
      <c r="N230" s="854"/>
      <c r="O230" s="836"/>
      <c r="P230" s="917"/>
      <c r="Q230" s="832"/>
      <c r="R230" s="832"/>
    </row>
    <row r="231" spans="1:18" s="148" customFormat="1" ht="46.5" customHeight="1" x14ac:dyDescent="0.25">
      <c r="A231" s="833">
        <v>70</v>
      </c>
      <c r="B231" s="833">
        <v>3</v>
      </c>
      <c r="C231" s="833">
        <v>1</v>
      </c>
      <c r="D231" s="833">
        <v>13</v>
      </c>
      <c r="E231" s="859" t="s">
        <v>2700</v>
      </c>
      <c r="F231" s="859" t="s">
        <v>2701</v>
      </c>
      <c r="G231" s="833" t="s">
        <v>1169</v>
      </c>
      <c r="H231" s="113" t="s">
        <v>2648</v>
      </c>
      <c r="I231" s="69">
        <v>1</v>
      </c>
      <c r="J231" s="859" t="s">
        <v>2702</v>
      </c>
      <c r="K231" s="833"/>
      <c r="L231" s="833" t="s">
        <v>127</v>
      </c>
      <c r="M231" s="833"/>
      <c r="N231" s="854">
        <v>21085.88</v>
      </c>
      <c r="O231" s="834"/>
      <c r="P231" s="915">
        <v>16645.88</v>
      </c>
      <c r="Q231" s="833" t="s">
        <v>2703</v>
      </c>
      <c r="R231" s="832" t="s">
        <v>2704</v>
      </c>
    </row>
    <row r="232" spans="1:18" s="148" customFormat="1" ht="66" customHeight="1" x14ac:dyDescent="0.25">
      <c r="A232" s="833"/>
      <c r="B232" s="833"/>
      <c r="C232" s="833"/>
      <c r="D232" s="833"/>
      <c r="E232" s="859"/>
      <c r="F232" s="859"/>
      <c r="G232" s="833"/>
      <c r="H232" s="113" t="s">
        <v>2484</v>
      </c>
      <c r="I232" s="69">
        <v>800</v>
      </c>
      <c r="J232" s="859"/>
      <c r="K232" s="833"/>
      <c r="L232" s="833"/>
      <c r="M232" s="833"/>
      <c r="N232" s="854"/>
      <c r="O232" s="836"/>
      <c r="P232" s="917"/>
      <c r="Q232" s="833"/>
      <c r="R232" s="832"/>
    </row>
    <row r="233" spans="1:18" s="148" customFormat="1" ht="44.25" customHeight="1" x14ac:dyDescent="0.25">
      <c r="A233" s="833">
        <v>71</v>
      </c>
      <c r="B233" s="833">
        <v>6</v>
      </c>
      <c r="C233" s="833">
        <v>1</v>
      </c>
      <c r="D233" s="833">
        <v>13</v>
      </c>
      <c r="E233" s="859" t="s">
        <v>2705</v>
      </c>
      <c r="F233" s="859" t="s">
        <v>2706</v>
      </c>
      <c r="G233" s="833" t="s">
        <v>1166</v>
      </c>
      <c r="H233" s="113" t="s">
        <v>2610</v>
      </c>
      <c r="I233" s="69">
        <v>4</v>
      </c>
      <c r="J233" s="859" t="s">
        <v>2707</v>
      </c>
      <c r="K233" s="833"/>
      <c r="L233" s="833" t="s">
        <v>101</v>
      </c>
      <c r="M233" s="833"/>
      <c r="N233" s="854">
        <v>29000</v>
      </c>
      <c r="O233" s="834"/>
      <c r="P233" s="915">
        <v>26100</v>
      </c>
      <c r="Q233" s="832" t="s">
        <v>2708</v>
      </c>
      <c r="R233" s="832" t="s">
        <v>2709</v>
      </c>
    </row>
    <row r="234" spans="1:18" s="148" customFormat="1" ht="27" customHeight="1" x14ac:dyDescent="0.25">
      <c r="A234" s="833"/>
      <c r="B234" s="833"/>
      <c r="C234" s="833"/>
      <c r="D234" s="833"/>
      <c r="E234" s="859"/>
      <c r="F234" s="859"/>
      <c r="G234" s="833"/>
      <c r="H234" s="189" t="s">
        <v>960</v>
      </c>
      <c r="I234" s="69">
        <v>150</v>
      </c>
      <c r="J234" s="859"/>
      <c r="K234" s="833"/>
      <c r="L234" s="833"/>
      <c r="M234" s="833"/>
      <c r="N234" s="854"/>
      <c r="O234" s="835"/>
      <c r="P234" s="916"/>
      <c r="Q234" s="832"/>
      <c r="R234" s="832"/>
    </row>
    <row r="235" spans="1:18" s="148" customFormat="1" ht="48" customHeight="1" x14ac:dyDescent="0.25">
      <c r="A235" s="833"/>
      <c r="B235" s="833"/>
      <c r="C235" s="833"/>
      <c r="D235" s="833"/>
      <c r="E235" s="859"/>
      <c r="F235" s="859"/>
      <c r="G235" s="833" t="s">
        <v>1169</v>
      </c>
      <c r="H235" s="21" t="s">
        <v>2648</v>
      </c>
      <c r="I235" s="69">
        <v>1</v>
      </c>
      <c r="J235" s="859"/>
      <c r="K235" s="833"/>
      <c r="L235" s="833"/>
      <c r="M235" s="833"/>
      <c r="N235" s="854"/>
      <c r="O235" s="835"/>
      <c r="P235" s="916"/>
      <c r="Q235" s="832"/>
      <c r="R235" s="832"/>
    </row>
    <row r="236" spans="1:18" s="148" customFormat="1" ht="62.25" customHeight="1" x14ac:dyDescent="0.25">
      <c r="A236" s="833"/>
      <c r="B236" s="833"/>
      <c r="C236" s="833"/>
      <c r="D236" s="833"/>
      <c r="E236" s="859"/>
      <c r="F236" s="859"/>
      <c r="G236" s="833"/>
      <c r="H236" s="21" t="s">
        <v>2484</v>
      </c>
      <c r="I236" s="69">
        <v>500</v>
      </c>
      <c r="J236" s="859"/>
      <c r="K236" s="833"/>
      <c r="L236" s="833"/>
      <c r="M236" s="833"/>
      <c r="N236" s="854"/>
      <c r="O236" s="835"/>
      <c r="P236" s="916"/>
      <c r="Q236" s="832"/>
      <c r="R236" s="832"/>
    </row>
    <row r="237" spans="1:18" s="148" customFormat="1" ht="40.5" customHeight="1" x14ac:dyDescent="0.25">
      <c r="A237" s="833"/>
      <c r="B237" s="833"/>
      <c r="C237" s="833"/>
      <c r="D237" s="833"/>
      <c r="E237" s="859"/>
      <c r="F237" s="859"/>
      <c r="G237" s="833" t="s">
        <v>1179</v>
      </c>
      <c r="H237" s="21" t="s">
        <v>1180</v>
      </c>
      <c r="I237" s="69">
        <v>1</v>
      </c>
      <c r="J237" s="859"/>
      <c r="K237" s="833"/>
      <c r="L237" s="833"/>
      <c r="M237" s="833"/>
      <c r="N237" s="854"/>
      <c r="O237" s="835"/>
      <c r="P237" s="916"/>
      <c r="Q237" s="832"/>
      <c r="R237" s="832"/>
    </row>
    <row r="238" spans="1:18" s="148" customFormat="1" ht="45.75" customHeight="1" x14ac:dyDescent="0.25">
      <c r="A238" s="833"/>
      <c r="B238" s="833"/>
      <c r="C238" s="833"/>
      <c r="D238" s="833"/>
      <c r="E238" s="859"/>
      <c r="F238" s="859"/>
      <c r="G238" s="833"/>
      <c r="H238" s="21" t="s">
        <v>2495</v>
      </c>
      <c r="I238" s="69">
        <v>15</v>
      </c>
      <c r="J238" s="859"/>
      <c r="K238" s="833"/>
      <c r="L238" s="833"/>
      <c r="M238" s="833"/>
      <c r="N238" s="854"/>
      <c r="O238" s="836"/>
      <c r="P238" s="917"/>
      <c r="Q238" s="832"/>
      <c r="R238" s="832"/>
    </row>
    <row r="240" spans="1:18" x14ac:dyDescent="0.25">
      <c r="M240" s="955" t="s">
        <v>242</v>
      </c>
      <c r="N240" s="956"/>
      <c r="O240" s="957" t="s">
        <v>243</v>
      </c>
      <c r="P240" s="957"/>
    </row>
    <row r="241" spans="13:16" x14ac:dyDescent="0.25">
      <c r="M241" s="54" t="s">
        <v>244</v>
      </c>
      <c r="N241" s="54" t="s">
        <v>245</v>
      </c>
      <c r="O241" s="54" t="s">
        <v>244</v>
      </c>
      <c r="P241" s="54" t="s">
        <v>245</v>
      </c>
    </row>
    <row r="242" spans="13:16" x14ac:dyDescent="0.25">
      <c r="M242" s="241">
        <v>20</v>
      </c>
      <c r="N242" s="267">
        <v>715000</v>
      </c>
      <c r="O242" s="300">
        <v>51</v>
      </c>
      <c r="P242" s="267">
        <v>1119560.58</v>
      </c>
    </row>
  </sheetData>
  <mergeCells count="862">
    <mergeCell ref="M240:N240"/>
    <mergeCell ref="O240:P240"/>
    <mergeCell ref="L233:L238"/>
    <mergeCell ref="M233:M238"/>
    <mergeCell ref="N233:N238"/>
    <mergeCell ref="O233:O238"/>
    <mergeCell ref="P233:P238"/>
    <mergeCell ref="Q233:Q238"/>
    <mergeCell ref="R231:R232"/>
    <mergeCell ref="L231:L232"/>
    <mergeCell ref="M231:M232"/>
    <mergeCell ref="N231:N232"/>
    <mergeCell ref="O231:O232"/>
    <mergeCell ref="P231:P232"/>
    <mergeCell ref="Q231:Q232"/>
    <mergeCell ref="R233:R238"/>
    <mergeCell ref="K231:K232"/>
    <mergeCell ref="A229:A230"/>
    <mergeCell ref="B229:B230"/>
    <mergeCell ref="C229:C230"/>
    <mergeCell ref="D229:D230"/>
    <mergeCell ref="E229:E230"/>
    <mergeCell ref="F229:F230"/>
    <mergeCell ref="G229:G230"/>
    <mergeCell ref="A233:A238"/>
    <mergeCell ref="B233:B238"/>
    <mergeCell ref="C233:C238"/>
    <mergeCell ref="D233:D238"/>
    <mergeCell ref="E233:E238"/>
    <mergeCell ref="F233:F238"/>
    <mergeCell ref="G233:G234"/>
    <mergeCell ref="J233:J238"/>
    <mergeCell ref="K233:K238"/>
    <mergeCell ref="G235:G236"/>
    <mergeCell ref="G237:G238"/>
    <mergeCell ref="A227:A228"/>
    <mergeCell ref="A231:A232"/>
    <mergeCell ref="B231:B232"/>
    <mergeCell ref="C231:C232"/>
    <mergeCell ref="D231:D232"/>
    <mergeCell ref="E231:E232"/>
    <mergeCell ref="F231:F232"/>
    <mergeCell ref="G231:G232"/>
    <mergeCell ref="J231:J232"/>
    <mergeCell ref="J229:J230"/>
    <mergeCell ref="K229:K230"/>
    <mergeCell ref="R225:R226"/>
    <mergeCell ref="L225:L226"/>
    <mergeCell ref="M225:M226"/>
    <mergeCell ref="N225:N226"/>
    <mergeCell ref="O225:O226"/>
    <mergeCell ref="P225:P226"/>
    <mergeCell ref="Q225:Q226"/>
    <mergeCell ref="R229:R230"/>
    <mergeCell ref="L229:L230"/>
    <mergeCell ref="M229:M230"/>
    <mergeCell ref="N229:N230"/>
    <mergeCell ref="O229:O230"/>
    <mergeCell ref="P229:P230"/>
    <mergeCell ref="Q229:Q230"/>
    <mergeCell ref="B227:B228"/>
    <mergeCell ref="C227:C228"/>
    <mergeCell ref="D227:D228"/>
    <mergeCell ref="E227:E228"/>
    <mergeCell ref="F227:F228"/>
    <mergeCell ref="G227:G228"/>
    <mergeCell ref="J227:J228"/>
    <mergeCell ref="K227:K228"/>
    <mergeCell ref="R227:R228"/>
    <mergeCell ref="L227:L228"/>
    <mergeCell ref="M227:M228"/>
    <mergeCell ref="N227:N228"/>
    <mergeCell ref="O227:O228"/>
    <mergeCell ref="P227:P228"/>
    <mergeCell ref="Q227:Q228"/>
    <mergeCell ref="A225:A226"/>
    <mergeCell ref="B225:B226"/>
    <mergeCell ref="C225:C226"/>
    <mergeCell ref="D225:D226"/>
    <mergeCell ref="E225:E226"/>
    <mergeCell ref="F225:F226"/>
    <mergeCell ref="G225:G226"/>
    <mergeCell ref="J225:J226"/>
    <mergeCell ref="K225:K226"/>
    <mergeCell ref="N221:N224"/>
    <mergeCell ref="O221:O224"/>
    <mergeCell ref="P221:P224"/>
    <mergeCell ref="Q221:Q224"/>
    <mergeCell ref="R221:R224"/>
    <mergeCell ref="G223:G224"/>
    <mergeCell ref="F221:F224"/>
    <mergeCell ref="G221:G222"/>
    <mergeCell ref="J221:J224"/>
    <mergeCell ref="K221:K224"/>
    <mergeCell ref="M221:M224"/>
    <mergeCell ref="L221:L224"/>
    <mergeCell ref="A219:A220"/>
    <mergeCell ref="B219:B220"/>
    <mergeCell ref="C219:C220"/>
    <mergeCell ref="D219:D220"/>
    <mergeCell ref="E219:E220"/>
    <mergeCell ref="F219:F220"/>
    <mergeCell ref="A221:A224"/>
    <mergeCell ref="B221:B224"/>
    <mergeCell ref="C221:C224"/>
    <mergeCell ref="D221:D224"/>
    <mergeCell ref="E221:E224"/>
    <mergeCell ref="O219:O220"/>
    <mergeCell ref="P219:P220"/>
    <mergeCell ref="Q219:Q220"/>
    <mergeCell ref="R219:R220"/>
    <mergeCell ref="G219:G220"/>
    <mergeCell ref="J219:J220"/>
    <mergeCell ref="K219:K220"/>
    <mergeCell ref="L219:L220"/>
    <mergeCell ref="M219:M220"/>
    <mergeCell ref="N219:N220"/>
    <mergeCell ref="N214:N218"/>
    <mergeCell ref="O214:O218"/>
    <mergeCell ref="P214:P218"/>
    <mergeCell ref="Q214:Q218"/>
    <mergeCell ref="R214:R218"/>
    <mergeCell ref="G217:G218"/>
    <mergeCell ref="F214:F218"/>
    <mergeCell ref="G214:G216"/>
    <mergeCell ref="J214:J218"/>
    <mergeCell ref="K214:K218"/>
    <mergeCell ref="L214:L218"/>
    <mergeCell ref="M214:M218"/>
    <mergeCell ref="A214:A218"/>
    <mergeCell ref="B214:B218"/>
    <mergeCell ref="C214:C218"/>
    <mergeCell ref="D214:D218"/>
    <mergeCell ref="E214:E218"/>
    <mergeCell ref="F212:F213"/>
    <mergeCell ref="G212:G213"/>
    <mergeCell ref="J212:J213"/>
    <mergeCell ref="K212:K213"/>
    <mergeCell ref="N212:N213"/>
    <mergeCell ref="O212:O213"/>
    <mergeCell ref="P212:P213"/>
    <mergeCell ref="Q212:Q213"/>
    <mergeCell ref="R212:R213"/>
    <mergeCell ref="L212:L213"/>
    <mergeCell ref="M212:M213"/>
    <mergeCell ref="A210:A211"/>
    <mergeCell ref="B210:B211"/>
    <mergeCell ref="C210:C211"/>
    <mergeCell ref="D210:D211"/>
    <mergeCell ref="A212:A213"/>
    <mergeCell ref="B212:B213"/>
    <mergeCell ref="C212:C213"/>
    <mergeCell ref="D212:D213"/>
    <mergeCell ref="E212:E213"/>
    <mergeCell ref="G210:G211"/>
    <mergeCell ref="J210:J211"/>
    <mergeCell ref="K210:K211"/>
    <mergeCell ref="L210:L211"/>
    <mergeCell ref="R208:R209"/>
    <mergeCell ref="G208:G209"/>
    <mergeCell ref="J208:J209"/>
    <mergeCell ref="K208:K209"/>
    <mergeCell ref="L208:L209"/>
    <mergeCell ref="M208:M209"/>
    <mergeCell ref="N208:N209"/>
    <mergeCell ref="E210:E211"/>
    <mergeCell ref="F210:F211"/>
    <mergeCell ref="Q208:Q209"/>
    <mergeCell ref="O210:O211"/>
    <mergeCell ref="P210:P211"/>
    <mergeCell ref="Q210:Q211"/>
    <mergeCell ref="R210:R211"/>
    <mergeCell ref="M210:M211"/>
    <mergeCell ref="N210:N211"/>
    <mergeCell ref="O204:O207"/>
    <mergeCell ref="P204:P207"/>
    <mergeCell ref="Q204:Q207"/>
    <mergeCell ref="R204:R207"/>
    <mergeCell ref="A208:A209"/>
    <mergeCell ref="B208:B209"/>
    <mergeCell ref="C208:C209"/>
    <mergeCell ref="D208:D209"/>
    <mergeCell ref="E208:E209"/>
    <mergeCell ref="F208:F209"/>
    <mergeCell ref="G204:G205"/>
    <mergeCell ref="J204:J207"/>
    <mergeCell ref="K204:K207"/>
    <mergeCell ref="L204:L207"/>
    <mergeCell ref="M204:M207"/>
    <mergeCell ref="N204:N207"/>
    <mergeCell ref="A204:A207"/>
    <mergeCell ref="B204:B207"/>
    <mergeCell ref="C204:C207"/>
    <mergeCell ref="D204:D207"/>
    <mergeCell ref="E204:E207"/>
    <mergeCell ref="F204:F207"/>
    <mergeCell ref="O208:O209"/>
    <mergeCell ref="P208:P209"/>
    <mergeCell ref="R194:R203"/>
    <mergeCell ref="G197:G198"/>
    <mergeCell ref="G199:G200"/>
    <mergeCell ref="G201:G203"/>
    <mergeCell ref="G194:G195"/>
    <mergeCell ref="J194:J203"/>
    <mergeCell ref="K194:K203"/>
    <mergeCell ref="L194:L203"/>
    <mergeCell ref="M194:M203"/>
    <mergeCell ref="N194:N203"/>
    <mergeCell ref="J192:J193"/>
    <mergeCell ref="K192:K193"/>
    <mergeCell ref="E188:E191"/>
    <mergeCell ref="F188:F191"/>
    <mergeCell ref="G188:G189"/>
    <mergeCell ref="J188:J191"/>
    <mergeCell ref="O194:O203"/>
    <mergeCell ref="P194:P203"/>
    <mergeCell ref="Q194:Q203"/>
    <mergeCell ref="C188:C191"/>
    <mergeCell ref="D188:D191"/>
    <mergeCell ref="A194:A203"/>
    <mergeCell ref="B194:B203"/>
    <mergeCell ref="C194:C203"/>
    <mergeCell ref="D194:D203"/>
    <mergeCell ref="E194:E203"/>
    <mergeCell ref="F194:F203"/>
    <mergeCell ref="G192:G193"/>
    <mergeCell ref="Q188:Q191"/>
    <mergeCell ref="R188:R191"/>
    <mergeCell ref="G190:G191"/>
    <mergeCell ref="A192:A193"/>
    <mergeCell ref="B192:B193"/>
    <mergeCell ref="C192:C193"/>
    <mergeCell ref="D192:D193"/>
    <mergeCell ref="E192:E193"/>
    <mergeCell ref="F192:F193"/>
    <mergeCell ref="K188:K191"/>
    <mergeCell ref="L188:L191"/>
    <mergeCell ref="M188:M191"/>
    <mergeCell ref="N188:N191"/>
    <mergeCell ref="O188:O191"/>
    <mergeCell ref="P188:P191"/>
    <mergeCell ref="O192:O193"/>
    <mergeCell ref="P192:P193"/>
    <mergeCell ref="Q192:Q193"/>
    <mergeCell ref="R192:R193"/>
    <mergeCell ref="L192:L193"/>
    <mergeCell ref="M192:M193"/>
    <mergeCell ref="N192:N193"/>
    <mergeCell ref="A188:A191"/>
    <mergeCell ref="B188:B191"/>
    <mergeCell ref="Q177:Q187"/>
    <mergeCell ref="R177:R187"/>
    <mergeCell ref="G181:G184"/>
    <mergeCell ref="G186:G187"/>
    <mergeCell ref="G177:G180"/>
    <mergeCell ref="J177:J187"/>
    <mergeCell ref="K177:K187"/>
    <mergeCell ref="L177:L187"/>
    <mergeCell ref="M177:M187"/>
    <mergeCell ref="N177:N187"/>
    <mergeCell ref="A177:A187"/>
    <mergeCell ref="B177:B187"/>
    <mergeCell ref="C177:C187"/>
    <mergeCell ref="D177:D187"/>
    <mergeCell ref="E177:E187"/>
    <mergeCell ref="F177:F187"/>
    <mergeCell ref="O172:O176"/>
    <mergeCell ref="P172:P176"/>
    <mergeCell ref="C172:C176"/>
    <mergeCell ref="D172:D176"/>
    <mergeCell ref="E172:E176"/>
    <mergeCell ref="F172:F176"/>
    <mergeCell ref="O177:O187"/>
    <mergeCell ref="P177:P187"/>
    <mergeCell ref="A169:A171"/>
    <mergeCell ref="B169:B171"/>
    <mergeCell ref="C169:C171"/>
    <mergeCell ref="D169:D171"/>
    <mergeCell ref="E169:E171"/>
    <mergeCell ref="F169:F171"/>
    <mergeCell ref="Q172:Q176"/>
    <mergeCell ref="R172:R176"/>
    <mergeCell ref="G174:G176"/>
    <mergeCell ref="M172:M176"/>
    <mergeCell ref="N172:N176"/>
    <mergeCell ref="A172:A176"/>
    <mergeCell ref="B172:B176"/>
    <mergeCell ref="G172:G173"/>
    <mergeCell ref="J172:J176"/>
    <mergeCell ref="K172:K176"/>
    <mergeCell ref="L172:L176"/>
    <mergeCell ref="Q167:Q168"/>
    <mergeCell ref="R167:R168"/>
    <mergeCell ref="F167:F168"/>
    <mergeCell ref="G167:G168"/>
    <mergeCell ref="J167:J168"/>
    <mergeCell ref="K167:K168"/>
    <mergeCell ref="L167:L168"/>
    <mergeCell ref="M167:M168"/>
    <mergeCell ref="O169:O171"/>
    <mergeCell ref="P169:P171"/>
    <mergeCell ref="Q169:Q171"/>
    <mergeCell ref="R169:R171"/>
    <mergeCell ref="L169:L171"/>
    <mergeCell ref="M169:M171"/>
    <mergeCell ref="N169:N171"/>
    <mergeCell ref="G169:G171"/>
    <mergeCell ref="J169:J171"/>
    <mergeCell ref="K169:K171"/>
    <mergeCell ref="F164:F166"/>
    <mergeCell ref="G164:G166"/>
    <mergeCell ref="J164:J166"/>
    <mergeCell ref="K164:K166"/>
    <mergeCell ref="N162:N163"/>
    <mergeCell ref="O162:O163"/>
    <mergeCell ref="P162:P163"/>
    <mergeCell ref="E162:E163"/>
    <mergeCell ref="A167:A168"/>
    <mergeCell ref="B167:B168"/>
    <mergeCell ref="C167:C168"/>
    <mergeCell ref="D167:D168"/>
    <mergeCell ref="E167:E168"/>
    <mergeCell ref="N167:N168"/>
    <mergeCell ref="O167:O168"/>
    <mergeCell ref="P167:P168"/>
    <mergeCell ref="Q162:Q163"/>
    <mergeCell ref="R162:R163"/>
    <mergeCell ref="A164:A166"/>
    <mergeCell ref="B164:B166"/>
    <mergeCell ref="C164:C166"/>
    <mergeCell ref="D164:D166"/>
    <mergeCell ref="E164:E166"/>
    <mergeCell ref="F162:F163"/>
    <mergeCell ref="G162:G163"/>
    <mergeCell ref="J162:J163"/>
    <mergeCell ref="K162:K163"/>
    <mergeCell ref="L162:L163"/>
    <mergeCell ref="M162:M163"/>
    <mergeCell ref="N164:N166"/>
    <mergeCell ref="O164:O166"/>
    <mergeCell ref="P164:P166"/>
    <mergeCell ref="Q164:Q166"/>
    <mergeCell ref="R164:R166"/>
    <mergeCell ref="L164:L166"/>
    <mergeCell ref="M164:M166"/>
    <mergeCell ref="A162:A163"/>
    <mergeCell ref="B162:B163"/>
    <mergeCell ref="C162:C163"/>
    <mergeCell ref="D162:D163"/>
    <mergeCell ref="F160:F161"/>
    <mergeCell ref="G160:G161"/>
    <mergeCell ref="J160:J161"/>
    <mergeCell ref="K160:K161"/>
    <mergeCell ref="P157:P159"/>
    <mergeCell ref="Q157:Q159"/>
    <mergeCell ref="R157:R159"/>
    <mergeCell ref="A160:A161"/>
    <mergeCell ref="B160:B161"/>
    <mergeCell ref="C160:C161"/>
    <mergeCell ref="D160:D161"/>
    <mergeCell ref="E160:E161"/>
    <mergeCell ref="F157:F159"/>
    <mergeCell ref="G157:G159"/>
    <mergeCell ref="J157:J159"/>
    <mergeCell ref="K157:K159"/>
    <mergeCell ref="L157:L159"/>
    <mergeCell ref="M157:M159"/>
    <mergeCell ref="N160:N161"/>
    <mergeCell ref="O160:O161"/>
    <mergeCell ref="P160:P161"/>
    <mergeCell ref="Q160:Q161"/>
    <mergeCell ref="R160:R161"/>
    <mergeCell ref="L160:L161"/>
    <mergeCell ref="M160:M161"/>
    <mergeCell ref="O151:O156"/>
    <mergeCell ref="P151:P156"/>
    <mergeCell ref="Q151:Q156"/>
    <mergeCell ref="R151:R156"/>
    <mergeCell ref="G155:G156"/>
    <mergeCell ref="A157:A159"/>
    <mergeCell ref="B157:B159"/>
    <mergeCell ref="C157:C159"/>
    <mergeCell ref="D157:D159"/>
    <mergeCell ref="E157:E159"/>
    <mergeCell ref="G151:G154"/>
    <mergeCell ref="J151:J156"/>
    <mergeCell ref="K151:K156"/>
    <mergeCell ref="L151:L156"/>
    <mergeCell ref="M151:M156"/>
    <mergeCell ref="N151:N156"/>
    <mergeCell ref="A151:A156"/>
    <mergeCell ref="B151:B156"/>
    <mergeCell ref="C151:C156"/>
    <mergeCell ref="D151:D156"/>
    <mergeCell ref="E151:E156"/>
    <mergeCell ref="F151:F156"/>
    <mergeCell ref="N157:N159"/>
    <mergeCell ref="O157:O159"/>
    <mergeCell ref="Q139:Q150"/>
    <mergeCell ref="R139:R150"/>
    <mergeCell ref="G142:G144"/>
    <mergeCell ref="G145:G146"/>
    <mergeCell ref="G147:G148"/>
    <mergeCell ref="G149:G150"/>
    <mergeCell ref="G139:G141"/>
    <mergeCell ref="J139:J150"/>
    <mergeCell ref="K139:K150"/>
    <mergeCell ref="L139:L150"/>
    <mergeCell ref="M139:M150"/>
    <mergeCell ref="N139:N150"/>
    <mergeCell ref="A139:A150"/>
    <mergeCell ref="B139:B150"/>
    <mergeCell ref="C139:C150"/>
    <mergeCell ref="D139:D150"/>
    <mergeCell ref="E139:E150"/>
    <mergeCell ref="F139:F150"/>
    <mergeCell ref="N136:N138"/>
    <mergeCell ref="O136:O138"/>
    <mergeCell ref="P136:P138"/>
    <mergeCell ref="O139:O150"/>
    <mergeCell ref="P139:P150"/>
    <mergeCell ref="A136:A138"/>
    <mergeCell ref="F136:F138"/>
    <mergeCell ref="G136:G138"/>
    <mergeCell ref="J136:J138"/>
    <mergeCell ref="K136:K138"/>
    <mergeCell ref="L136:L138"/>
    <mergeCell ref="M136:M138"/>
    <mergeCell ref="B136:B138"/>
    <mergeCell ref="C136:C138"/>
    <mergeCell ref="D136:D138"/>
    <mergeCell ref="E136:E138"/>
    <mergeCell ref="Q133:Q135"/>
    <mergeCell ref="R133:R135"/>
    <mergeCell ref="G133:G135"/>
    <mergeCell ref="J133:J135"/>
    <mergeCell ref="K133:K135"/>
    <mergeCell ref="L133:L135"/>
    <mergeCell ref="M133:M135"/>
    <mergeCell ref="N133:N135"/>
    <mergeCell ref="Q136:Q138"/>
    <mergeCell ref="R136:R138"/>
    <mergeCell ref="Q126:Q128"/>
    <mergeCell ref="R126:R128"/>
    <mergeCell ref="F126:F128"/>
    <mergeCell ref="G126:G128"/>
    <mergeCell ref="J126:J128"/>
    <mergeCell ref="K126:K128"/>
    <mergeCell ref="L126:L128"/>
    <mergeCell ref="M126:M128"/>
    <mergeCell ref="O129:O132"/>
    <mergeCell ref="P129:P132"/>
    <mergeCell ref="Q129:Q132"/>
    <mergeCell ref="R129:R132"/>
    <mergeCell ref="G129:G132"/>
    <mergeCell ref="J129:J132"/>
    <mergeCell ref="K129:K132"/>
    <mergeCell ref="L129:L132"/>
    <mergeCell ref="M129:M132"/>
    <mergeCell ref="N129:N132"/>
    <mergeCell ref="F129:F132"/>
    <mergeCell ref="A126:A128"/>
    <mergeCell ref="B126:B128"/>
    <mergeCell ref="C126:C128"/>
    <mergeCell ref="D126:D128"/>
    <mergeCell ref="E126:E128"/>
    <mergeCell ref="P133:P135"/>
    <mergeCell ref="N126:N128"/>
    <mergeCell ref="O126:O128"/>
    <mergeCell ref="P126:P128"/>
    <mergeCell ref="A133:A135"/>
    <mergeCell ref="B133:B135"/>
    <mergeCell ref="C133:C135"/>
    <mergeCell ref="D133:D135"/>
    <mergeCell ref="E133:E135"/>
    <mergeCell ref="F133:F135"/>
    <mergeCell ref="A129:A132"/>
    <mergeCell ref="B129:B132"/>
    <mergeCell ref="C129:C132"/>
    <mergeCell ref="D129:D132"/>
    <mergeCell ref="E129:E132"/>
    <mergeCell ref="O133:O135"/>
    <mergeCell ref="O110:O115"/>
    <mergeCell ref="P110:P115"/>
    <mergeCell ref="Q110:Q115"/>
    <mergeCell ref="R110:R115"/>
    <mergeCell ref="G113:G115"/>
    <mergeCell ref="G110:G112"/>
    <mergeCell ref="J110:J115"/>
    <mergeCell ref="K110:K115"/>
    <mergeCell ref="L110:L115"/>
    <mergeCell ref="M110:M115"/>
    <mergeCell ref="N110:N115"/>
    <mergeCell ref="L103:L106"/>
    <mergeCell ref="M103:M106"/>
    <mergeCell ref="O107:O109"/>
    <mergeCell ref="P107:P109"/>
    <mergeCell ref="Q107:Q109"/>
    <mergeCell ref="R107:R109"/>
    <mergeCell ref="A110:A115"/>
    <mergeCell ref="B110:B115"/>
    <mergeCell ref="C110:C115"/>
    <mergeCell ref="D110:D115"/>
    <mergeCell ref="E110:E115"/>
    <mergeCell ref="F110:F115"/>
    <mergeCell ref="G107:G109"/>
    <mergeCell ref="J107:J109"/>
    <mergeCell ref="K107:K109"/>
    <mergeCell ref="L107:L109"/>
    <mergeCell ref="M107:M109"/>
    <mergeCell ref="N107:N109"/>
    <mergeCell ref="A107:A109"/>
    <mergeCell ref="B107:B109"/>
    <mergeCell ref="C107:C109"/>
    <mergeCell ref="D107:D109"/>
    <mergeCell ref="E107:E109"/>
    <mergeCell ref="F107:F109"/>
    <mergeCell ref="P101:P102"/>
    <mergeCell ref="Q101:Q102"/>
    <mergeCell ref="R101:R102"/>
    <mergeCell ref="A103:A106"/>
    <mergeCell ref="B103:B106"/>
    <mergeCell ref="C103:C106"/>
    <mergeCell ref="D103:D106"/>
    <mergeCell ref="E103:E106"/>
    <mergeCell ref="F101:F102"/>
    <mergeCell ref="G101:G102"/>
    <mergeCell ref="J101:J102"/>
    <mergeCell ref="K101:K102"/>
    <mergeCell ref="L101:L102"/>
    <mergeCell ref="M101:M102"/>
    <mergeCell ref="N103:N106"/>
    <mergeCell ref="O103:O106"/>
    <mergeCell ref="P103:P106"/>
    <mergeCell ref="Q103:Q106"/>
    <mergeCell ref="R103:R106"/>
    <mergeCell ref="G105:G106"/>
    <mergeCell ref="F103:F106"/>
    <mergeCell ref="G103:G104"/>
    <mergeCell ref="J103:J106"/>
    <mergeCell ref="K103:K106"/>
    <mergeCell ref="O96:O100"/>
    <mergeCell ref="P96:P100"/>
    <mergeCell ref="Q96:Q100"/>
    <mergeCell ref="R96:R100"/>
    <mergeCell ref="G99:G100"/>
    <mergeCell ref="A101:A102"/>
    <mergeCell ref="B101:B102"/>
    <mergeCell ref="C101:C102"/>
    <mergeCell ref="D101:D102"/>
    <mergeCell ref="E101:E102"/>
    <mergeCell ref="G96:G98"/>
    <mergeCell ref="J96:J100"/>
    <mergeCell ref="K96:K100"/>
    <mergeCell ref="L96:L100"/>
    <mergeCell ref="M96:M100"/>
    <mergeCell ref="N96:N100"/>
    <mergeCell ref="A96:A100"/>
    <mergeCell ref="B96:B100"/>
    <mergeCell ref="C96:C100"/>
    <mergeCell ref="D96:D100"/>
    <mergeCell ref="E96:E100"/>
    <mergeCell ref="F96:F100"/>
    <mergeCell ref="N101:N102"/>
    <mergeCell ref="O101:O102"/>
    <mergeCell ref="N89:N95"/>
    <mergeCell ref="O89:O95"/>
    <mergeCell ref="P89:P95"/>
    <mergeCell ref="Q89:Q95"/>
    <mergeCell ref="R89:R95"/>
    <mergeCell ref="G91:G92"/>
    <mergeCell ref="G94:G95"/>
    <mergeCell ref="F89:F95"/>
    <mergeCell ref="G89:G90"/>
    <mergeCell ref="J89:J95"/>
    <mergeCell ref="K89:K95"/>
    <mergeCell ref="L89:L95"/>
    <mergeCell ref="M89:M95"/>
    <mergeCell ref="A89:A95"/>
    <mergeCell ref="B89:B95"/>
    <mergeCell ref="C89:C95"/>
    <mergeCell ref="D89:D95"/>
    <mergeCell ref="E89:E95"/>
    <mergeCell ref="G84:G86"/>
    <mergeCell ref="J84:J88"/>
    <mergeCell ref="K84:K88"/>
    <mergeCell ref="L84:L88"/>
    <mergeCell ref="O82:O83"/>
    <mergeCell ref="P82:P83"/>
    <mergeCell ref="Q82:Q83"/>
    <mergeCell ref="R82:R83"/>
    <mergeCell ref="A84:A88"/>
    <mergeCell ref="B84:B88"/>
    <mergeCell ref="C84:C88"/>
    <mergeCell ref="D84:D88"/>
    <mergeCell ref="E84:E88"/>
    <mergeCell ref="F84:F88"/>
    <mergeCell ref="G82:G83"/>
    <mergeCell ref="J82:J83"/>
    <mergeCell ref="K82:K83"/>
    <mergeCell ref="L82:L83"/>
    <mergeCell ref="M82:M83"/>
    <mergeCell ref="N82:N83"/>
    <mergeCell ref="O84:O88"/>
    <mergeCell ref="P84:P88"/>
    <mergeCell ref="Q84:Q88"/>
    <mergeCell ref="R84:R88"/>
    <mergeCell ref="G87:G88"/>
    <mergeCell ref="M84:M88"/>
    <mergeCell ref="N84:N88"/>
    <mergeCell ref="L72:L77"/>
    <mergeCell ref="M72:M77"/>
    <mergeCell ref="O78:O81"/>
    <mergeCell ref="P78:P81"/>
    <mergeCell ref="Q78:Q81"/>
    <mergeCell ref="R78:R81"/>
    <mergeCell ref="A82:A83"/>
    <mergeCell ref="B82:B83"/>
    <mergeCell ref="C82:C83"/>
    <mergeCell ref="D82:D83"/>
    <mergeCell ref="E82:E83"/>
    <mergeCell ref="F82:F83"/>
    <mergeCell ref="G78:G79"/>
    <mergeCell ref="J78:J81"/>
    <mergeCell ref="K78:K81"/>
    <mergeCell ref="L78:L81"/>
    <mergeCell ref="M78:M81"/>
    <mergeCell ref="N78:N81"/>
    <mergeCell ref="A78:A81"/>
    <mergeCell ref="B78:B81"/>
    <mergeCell ref="C78:C81"/>
    <mergeCell ref="D78:D81"/>
    <mergeCell ref="E78:E81"/>
    <mergeCell ref="F78:F81"/>
    <mergeCell ref="P70:P71"/>
    <mergeCell ref="Q70:Q71"/>
    <mergeCell ref="R70:R71"/>
    <mergeCell ref="A72:A77"/>
    <mergeCell ref="B72:B77"/>
    <mergeCell ref="C72:C77"/>
    <mergeCell ref="D72:D77"/>
    <mergeCell ref="E72:E77"/>
    <mergeCell ref="F70:F71"/>
    <mergeCell ref="G70:G71"/>
    <mergeCell ref="J70:J71"/>
    <mergeCell ref="K70:K71"/>
    <mergeCell ref="L70:L71"/>
    <mergeCell ref="M70:M71"/>
    <mergeCell ref="N72:N77"/>
    <mergeCell ref="O72:O77"/>
    <mergeCell ref="P72:P77"/>
    <mergeCell ref="Q72:Q77"/>
    <mergeCell ref="R72:R77"/>
    <mergeCell ref="G75:G76"/>
    <mergeCell ref="F72:F77"/>
    <mergeCell ref="G72:G73"/>
    <mergeCell ref="J72:J77"/>
    <mergeCell ref="K72:K77"/>
    <mergeCell ref="O64:O69"/>
    <mergeCell ref="P64:P69"/>
    <mergeCell ref="Q64:Q69"/>
    <mergeCell ref="R64:R69"/>
    <mergeCell ref="G66:G67"/>
    <mergeCell ref="A70:A71"/>
    <mergeCell ref="B70:B71"/>
    <mergeCell ref="C70:C71"/>
    <mergeCell ref="D70:D71"/>
    <mergeCell ref="E70:E71"/>
    <mergeCell ref="G64:G65"/>
    <mergeCell ref="J64:J69"/>
    <mergeCell ref="K64:K69"/>
    <mergeCell ref="L64:L69"/>
    <mergeCell ref="M64:M69"/>
    <mergeCell ref="N64:N69"/>
    <mergeCell ref="A64:A69"/>
    <mergeCell ref="B64:B69"/>
    <mergeCell ref="C64:C69"/>
    <mergeCell ref="D64:D69"/>
    <mergeCell ref="E64:E69"/>
    <mergeCell ref="F64:F69"/>
    <mergeCell ref="N70:N71"/>
    <mergeCell ref="O70:O71"/>
    <mergeCell ref="R57:R58"/>
    <mergeCell ref="A59:A63"/>
    <mergeCell ref="B59:B63"/>
    <mergeCell ref="C59:C63"/>
    <mergeCell ref="D59:D63"/>
    <mergeCell ref="E59:E63"/>
    <mergeCell ref="F57:F58"/>
    <mergeCell ref="G57:G58"/>
    <mergeCell ref="J57:J58"/>
    <mergeCell ref="K57:K58"/>
    <mergeCell ref="L57:L58"/>
    <mergeCell ref="M57:M58"/>
    <mergeCell ref="N59:N63"/>
    <mergeCell ref="O59:O63"/>
    <mergeCell ref="P59:P63"/>
    <mergeCell ref="Q59:Q63"/>
    <mergeCell ref="R59:R63"/>
    <mergeCell ref="G62:G63"/>
    <mergeCell ref="F59:F63"/>
    <mergeCell ref="G59:G61"/>
    <mergeCell ref="J59:J63"/>
    <mergeCell ref="K59:K63"/>
    <mergeCell ref="L59:L63"/>
    <mergeCell ref="M59:M63"/>
    <mergeCell ref="Q51:Q56"/>
    <mergeCell ref="R51:R56"/>
    <mergeCell ref="G54:G56"/>
    <mergeCell ref="A57:A58"/>
    <mergeCell ref="B57:B58"/>
    <mergeCell ref="C57:C58"/>
    <mergeCell ref="D57:D58"/>
    <mergeCell ref="E57:E58"/>
    <mergeCell ref="G51:G53"/>
    <mergeCell ref="J51:J56"/>
    <mergeCell ref="K51:K56"/>
    <mergeCell ref="L51:L56"/>
    <mergeCell ref="M51:M56"/>
    <mergeCell ref="N51:N56"/>
    <mergeCell ref="A51:A56"/>
    <mergeCell ref="B51:B56"/>
    <mergeCell ref="C51:C56"/>
    <mergeCell ref="D51:D56"/>
    <mergeCell ref="E51:E56"/>
    <mergeCell ref="F51:F56"/>
    <mergeCell ref="N57:N58"/>
    <mergeCell ref="O57:O58"/>
    <mergeCell ref="P57:P58"/>
    <mergeCell ref="Q57:Q58"/>
    <mergeCell ref="G47:G50"/>
    <mergeCell ref="F43:F50"/>
    <mergeCell ref="G43:G46"/>
    <mergeCell ref="J43:J50"/>
    <mergeCell ref="K43:K50"/>
    <mergeCell ref="L43:L50"/>
    <mergeCell ref="M43:M50"/>
    <mergeCell ref="O51:O56"/>
    <mergeCell ref="P51:P56"/>
    <mergeCell ref="L35:L40"/>
    <mergeCell ref="M35:M40"/>
    <mergeCell ref="N35:N40"/>
    <mergeCell ref="N41:N42"/>
    <mergeCell ref="O41:O42"/>
    <mergeCell ref="P41:P42"/>
    <mergeCell ref="Q41:Q42"/>
    <mergeCell ref="R41:R42"/>
    <mergeCell ref="A43:A50"/>
    <mergeCell ref="B43:B50"/>
    <mergeCell ref="C43:C50"/>
    <mergeCell ref="D43:D50"/>
    <mergeCell ref="E43:E50"/>
    <mergeCell ref="F41:F42"/>
    <mergeCell ref="G41:G42"/>
    <mergeCell ref="J41:J42"/>
    <mergeCell ref="K41:K42"/>
    <mergeCell ref="L41:L42"/>
    <mergeCell ref="M41:M42"/>
    <mergeCell ref="N43:N50"/>
    <mergeCell ref="O43:O50"/>
    <mergeCell ref="P43:P50"/>
    <mergeCell ref="Q43:Q50"/>
    <mergeCell ref="R43:R50"/>
    <mergeCell ref="G38:G40"/>
    <mergeCell ref="A41:A42"/>
    <mergeCell ref="B41:B42"/>
    <mergeCell ref="C41:C42"/>
    <mergeCell ref="D41:D42"/>
    <mergeCell ref="E41:E42"/>
    <mergeCell ref="G35:G36"/>
    <mergeCell ref="J35:J40"/>
    <mergeCell ref="K35:K40"/>
    <mergeCell ref="L26:L32"/>
    <mergeCell ref="M26:M32"/>
    <mergeCell ref="N26:N32"/>
    <mergeCell ref="O26:O32"/>
    <mergeCell ref="O33:O34"/>
    <mergeCell ref="P33:P34"/>
    <mergeCell ref="Q33:Q34"/>
    <mergeCell ref="R33:R34"/>
    <mergeCell ref="A35:A40"/>
    <mergeCell ref="B35:B40"/>
    <mergeCell ref="C35:C40"/>
    <mergeCell ref="D35:D40"/>
    <mergeCell ref="E35:E40"/>
    <mergeCell ref="F35:F40"/>
    <mergeCell ref="G33:G34"/>
    <mergeCell ref="J33:J34"/>
    <mergeCell ref="K33:K34"/>
    <mergeCell ref="L33:L34"/>
    <mergeCell ref="M33:M34"/>
    <mergeCell ref="N33:N34"/>
    <mergeCell ref="O35:O40"/>
    <mergeCell ref="P35:P40"/>
    <mergeCell ref="Q35:Q40"/>
    <mergeCell ref="R35:R40"/>
    <mergeCell ref="G30:G32"/>
    <mergeCell ref="A33:A34"/>
    <mergeCell ref="B33:B34"/>
    <mergeCell ref="C33:C34"/>
    <mergeCell ref="D33:D34"/>
    <mergeCell ref="E33:E34"/>
    <mergeCell ref="F33:F34"/>
    <mergeCell ref="J26:J32"/>
    <mergeCell ref="K26:K32"/>
    <mergeCell ref="L17:L19"/>
    <mergeCell ref="M17:M19"/>
    <mergeCell ref="N17:N19"/>
    <mergeCell ref="O17:O19"/>
    <mergeCell ref="P17:P19"/>
    <mergeCell ref="Q20:Q25"/>
    <mergeCell ref="R20:R25"/>
    <mergeCell ref="G23:G25"/>
    <mergeCell ref="A26:A32"/>
    <mergeCell ref="B26:B32"/>
    <mergeCell ref="C26:C32"/>
    <mergeCell ref="D26:D32"/>
    <mergeCell ref="E26:E32"/>
    <mergeCell ref="F26:F32"/>
    <mergeCell ref="G26:G28"/>
    <mergeCell ref="K20:K25"/>
    <mergeCell ref="L20:L25"/>
    <mergeCell ref="M20:M25"/>
    <mergeCell ref="N20:N25"/>
    <mergeCell ref="O20:O25"/>
    <mergeCell ref="P20:P25"/>
    <mergeCell ref="P26:P32"/>
    <mergeCell ref="Q26:Q32"/>
    <mergeCell ref="R26:R32"/>
    <mergeCell ref="A20:A25"/>
    <mergeCell ref="B20:B25"/>
    <mergeCell ref="C20:C25"/>
    <mergeCell ref="D20:D25"/>
    <mergeCell ref="E20:E25"/>
    <mergeCell ref="F20:F25"/>
    <mergeCell ref="G20:G22"/>
    <mergeCell ref="J20:J25"/>
    <mergeCell ref="K17:K19"/>
    <mergeCell ref="Q4:Q5"/>
    <mergeCell ref="R4:R5"/>
    <mergeCell ref="A17:A19"/>
    <mergeCell ref="B17:B19"/>
    <mergeCell ref="C17:C19"/>
    <mergeCell ref="D17:D19"/>
    <mergeCell ref="E17:E19"/>
    <mergeCell ref="F17:F19"/>
    <mergeCell ref="G17:G19"/>
    <mergeCell ref="J17:J19"/>
    <mergeCell ref="G4:G5"/>
    <mergeCell ref="H4:I4"/>
    <mergeCell ref="J4:J5"/>
    <mergeCell ref="K4:L4"/>
    <mergeCell ref="M4:N4"/>
    <mergeCell ref="O4:P4"/>
    <mergeCell ref="A4:A5"/>
    <mergeCell ref="B4:B5"/>
    <mergeCell ref="C4:C5"/>
    <mergeCell ref="D4:D5"/>
    <mergeCell ref="E4:E5"/>
    <mergeCell ref="F4:F5"/>
    <mergeCell ref="Q17:Q19"/>
    <mergeCell ref="R17:R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26"/>
  <sheetViews>
    <sheetView zoomScale="70" zoomScaleNormal="70" workbookViewId="0">
      <selection activeCell="I132" sqref="I132"/>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25"/>
      <c r="N1" s="125"/>
      <c r="O1" s="125"/>
      <c r="P1" s="126"/>
      <c r="R1" s="270"/>
    </row>
    <row r="2" spans="1:19" s="22" customFormat="1" x14ac:dyDescent="0.25">
      <c r="A2" s="1" t="s">
        <v>6278</v>
      </c>
      <c r="M2" s="125"/>
      <c r="N2" s="125"/>
      <c r="O2" s="125"/>
      <c r="P2" s="126"/>
      <c r="R2" s="270"/>
    </row>
    <row r="3" spans="1:19" s="22" customFormat="1" x14ac:dyDescent="0.25">
      <c r="M3" s="125"/>
      <c r="N3" s="125"/>
      <c r="O3" s="125"/>
      <c r="P3" s="126"/>
      <c r="R3" s="270"/>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1160"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1161"/>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271" t="s">
        <v>33</v>
      </c>
      <c r="S6" s="128"/>
    </row>
    <row r="7" spans="1:19" s="18" customFormat="1" ht="71.25" customHeight="1" x14ac:dyDescent="0.25">
      <c r="A7" s="804">
        <v>1</v>
      </c>
      <c r="B7" s="1213" t="s">
        <v>101</v>
      </c>
      <c r="C7" s="1213">
        <v>1</v>
      </c>
      <c r="D7" s="810">
        <v>3</v>
      </c>
      <c r="E7" s="1213" t="s">
        <v>2710</v>
      </c>
      <c r="F7" s="1213" t="s">
        <v>2711</v>
      </c>
      <c r="G7" s="810" t="s">
        <v>2712</v>
      </c>
      <c r="H7" s="46" t="s">
        <v>522</v>
      </c>
      <c r="I7" s="301">
        <v>1</v>
      </c>
      <c r="J7" s="1213" t="s">
        <v>2713</v>
      </c>
      <c r="K7" s="1118" t="s">
        <v>52</v>
      </c>
      <c r="L7" s="1213"/>
      <c r="M7" s="823">
        <v>229800</v>
      </c>
      <c r="N7" s="1211"/>
      <c r="O7" s="823">
        <v>229800</v>
      </c>
      <c r="P7" s="1211"/>
      <c r="Q7" s="810" t="s">
        <v>2714</v>
      </c>
      <c r="R7" s="810" t="s">
        <v>2715</v>
      </c>
      <c r="S7" s="17"/>
    </row>
    <row r="8" spans="1:19" s="18" customFormat="1" ht="71.25" customHeight="1" x14ac:dyDescent="0.25">
      <c r="A8" s="849"/>
      <c r="B8" s="849"/>
      <c r="C8" s="849"/>
      <c r="D8" s="811"/>
      <c r="E8" s="811"/>
      <c r="F8" s="811"/>
      <c r="G8" s="849"/>
      <c r="H8" s="46" t="s">
        <v>477</v>
      </c>
      <c r="I8" s="301">
        <v>20</v>
      </c>
      <c r="J8" s="811"/>
      <c r="K8" s="811"/>
      <c r="L8" s="811"/>
      <c r="M8" s="849"/>
      <c r="N8" s="849"/>
      <c r="O8" s="849"/>
      <c r="P8" s="849"/>
      <c r="Q8" s="849"/>
      <c r="R8" s="811"/>
      <c r="S8" s="17"/>
    </row>
    <row r="9" spans="1:19" s="13" customFormat="1" ht="61.5" customHeight="1" x14ac:dyDescent="0.25">
      <c r="A9" s="834">
        <v>2</v>
      </c>
      <c r="B9" s="833" t="s">
        <v>68</v>
      </c>
      <c r="C9" s="833">
        <v>1</v>
      </c>
      <c r="D9" s="832">
        <v>6</v>
      </c>
      <c r="E9" s="832" t="s">
        <v>2716</v>
      </c>
      <c r="F9" s="832" t="s">
        <v>2717</v>
      </c>
      <c r="G9" s="832" t="s">
        <v>2718</v>
      </c>
      <c r="H9" s="48" t="s">
        <v>2719</v>
      </c>
      <c r="I9" s="90">
        <v>4</v>
      </c>
      <c r="J9" s="832" t="s">
        <v>2720</v>
      </c>
      <c r="K9" s="852" t="s">
        <v>52</v>
      </c>
      <c r="L9" s="1113"/>
      <c r="M9" s="854">
        <v>62699</v>
      </c>
      <c r="N9" s="1113"/>
      <c r="O9" s="854">
        <v>62699</v>
      </c>
      <c r="P9" s="1113"/>
      <c r="Q9" s="832" t="s">
        <v>2714</v>
      </c>
      <c r="R9" s="832" t="s">
        <v>2715</v>
      </c>
      <c r="S9" s="12"/>
    </row>
    <row r="10" spans="1:19" s="13" customFormat="1" ht="61.5" customHeight="1" x14ac:dyDescent="0.25">
      <c r="A10" s="836"/>
      <c r="B10" s="1198"/>
      <c r="C10" s="1198"/>
      <c r="D10" s="1198"/>
      <c r="E10" s="1198"/>
      <c r="F10" s="1198"/>
      <c r="G10" s="1198"/>
      <c r="H10" s="75" t="s">
        <v>2721</v>
      </c>
      <c r="I10" s="11" t="s">
        <v>2722</v>
      </c>
      <c r="J10" s="1198"/>
      <c r="K10" s="1198"/>
      <c r="L10" s="1198"/>
      <c r="M10" s="1198"/>
      <c r="N10" s="1198"/>
      <c r="O10" s="1198"/>
      <c r="P10" s="1198"/>
      <c r="Q10" s="1198"/>
      <c r="R10" s="1198"/>
      <c r="S10" s="12"/>
    </row>
    <row r="11" spans="1:19" s="13" customFormat="1" ht="54" customHeight="1" x14ac:dyDescent="0.25">
      <c r="A11" s="834">
        <v>3</v>
      </c>
      <c r="B11" s="833" t="s">
        <v>127</v>
      </c>
      <c r="C11" s="833">
        <v>1</v>
      </c>
      <c r="D11" s="832">
        <v>9</v>
      </c>
      <c r="E11" s="832" t="s">
        <v>54</v>
      </c>
      <c r="F11" s="832" t="s">
        <v>2723</v>
      </c>
      <c r="G11" s="832" t="s">
        <v>1120</v>
      </c>
      <c r="H11" s="48" t="s">
        <v>557</v>
      </c>
      <c r="I11" s="90">
        <v>1</v>
      </c>
      <c r="J11" s="832" t="s">
        <v>2724</v>
      </c>
      <c r="K11" s="852" t="s">
        <v>127</v>
      </c>
      <c r="L11" s="1113"/>
      <c r="M11" s="854">
        <v>67970.31</v>
      </c>
      <c r="N11" s="1113"/>
      <c r="O11" s="854">
        <v>60000</v>
      </c>
      <c r="P11" s="1113"/>
      <c r="Q11" s="832" t="s">
        <v>2714</v>
      </c>
      <c r="R11" s="832" t="s">
        <v>2715</v>
      </c>
      <c r="S11" s="12"/>
    </row>
    <row r="12" spans="1:19" s="13" customFormat="1" ht="54" customHeight="1" x14ac:dyDescent="0.25">
      <c r="A12" s="836"/>
      <c r="B12" s="1198"/>
      <c r="C12" s="1198"/>
      <c r="D12" s="1198"/>
      <c r="E12" s="1198"/>
      <c r="F12" s="1198"/>
      <c r="G12" s="1198"/>
      <c r="H12" s="75" t="s">
        <v>2725</v>
      </c>
      <c r="I12" s="11" t="s">
        <v>159</v>
      </c>
      <c r="J12" s="1198"/>
      <c r="K12" s="1198"/>
      <c r="L12" s="1198"/>
      <c r="M12" s="1198"/>
      <c r="N12" s="1198"/>
      <c r="O12" s="1198"/>
      <c r="P12" s="1198"/>
      <c r="Q12" s="1198"/>
      <c r="R12" s="1198"/>
      <c r="S12" s="12"/>
    </row>
    <row r="13" spans="1:19" s="18" customFormat="1" ht="54" customHeight="1" x14ac:dyDescent="0.25">
      <c r="A13" s="804">
        <v>4</v>
      </c>
      <c r="B13" s="804" t="s">
        <v>127</v>
      </c>
      <c r="C13" s="804">
        <v>1</v>
      </c>
      <c r="D13" s="810">
        <v>9</v>
      </c>
      <c r="E13" s="810" t="s">
        <v>2726</v>
      </c>
      <c r="F13" s="810" t="s">
        <v>2727</v>
      </c>
      <c r="G13" s="810" t="s">
        <v>2712</v>
      </c>
      <c r="H13" s="46" t="s">
        <v>477</v>
      </c>
      <c r="I13" s="111">
        <v>1</v>
      </c>
      <c r="J13" s="810" t="s">
        <v>2728</v>
      </c>
      <c r="K13" s="1118" t="s">
        <v>127</v>
      </c>
      <c r="L13" s="1226"/>
      <c r="M13" s="823">
        <v>10036.799999999999</v>
      </c>
      <c r="N13" s="1226"/>
      <c r="O13" s="823">
        <v>10000</v>
      </c>
      <c r="P13" s="1226"/>
      <c r="Q13" s="810" t="s">
        <v>2714</v>
      </c>
      <c r="R13" s="810" t="s">
        <v>2715</v>
      </c>
      <c r="S13" s="17"/>
    </row>
    <row r="14" spans="1:19" s="18" customFormat="1" ht="54" customHeight="1" x14ac:dyDescent="0.25">
      <c r="A14" s="849"/>
      <c r="B14" s="849"/>
      <c r="C14" s="849"/>
      <c r="D14" s="811"/>
      <c r="E14" s="811"/>
      <c r="F14" s="811"/>
      <c r="G14" s="811"/>
      <c r="H14" s="92" t="s">
        <v>2729</v>
      </c>
      <c r="I14" s="16" t="s">
        <v>1406</v>
      </c>
      <c r="J14" s="811"/>
      <c r="K14" s="1178"/>
      <c r="L14" s="1227"/>
      <c r="M14" s="926"/>
      <c r="N14" s="1227"/>
      <c r="O14" s="926"/>
      <c r="P14" s="1227"/>
      <c r="Q14" s="811"/>
      <c r="R14" s="811"/>
      <c r="S14" s="17"/>
    </row>
    <row r="15" spans="1:19" s="18" customFormat="1" ht="65.25" customHeight="1" x14ac:dyDescent="0.25">
      <c r="A15" s="804">
        <v>5</v>
      </c>
      <c r="B15" s="806" t="s">
        <v>127</v>
      </c>
      <c r="C15" s="806" t="s">
        <v>1665</v>
      </c>
      <c r="D15" s="807">
        <v>10</v>
      </c>
      <c r="E15" s="807" t="s">
        <v>2730</v>
      </c>
      <c r="F15" s="807" t="s">
        <v>2727</v>
      </c>
      <c r="G15" s="807" t="s">
        <v>2712</v>
      </c>
      <c r="H15" s="46" t="s">
        <v>477</v>
      </c>
      <c r="I15" s="111">
        <v>1</v>
      </c>
      <c r="J15" s="807" t="s">
        <v>2728</v>
      </c>
      <c r="K15" s="853" t="s">
        <v>127</v>
      </c>
      <c r="L15" s="1111"/>
      <c r="M15" s="825">
        <v>6642</v>
      </c>
      <c r="N15" s="1111"/>
      <c r="O15" s="825">
        <v>6642</v>
      </c>
      <c r="P15" s="1111"/>
      <c r="Q15" s="807" t="s">
        <v>2714</v>
      </c>
      <c r="R15" s="960" t="s">
        <v>2715</v>
      </c>
      <c r="S15" s="17"/>
    </row>
    <row r="16" spans="1:19" s="18" customFormat="1" ht="65.25" customHeight="1" x14ac:dyDescent="0.25">
      <c r="A16" s="849"/>
      <c r="B16" s="1225"/>
      <c r="C16" s="1225"/>
      <c r="D16" s="1225"/>
      <c r="E16" s="1225"/>
      <c r="F16" s="1225"/>
      <c r="G16" s="1225"/>
      <c r="H16" s="92" t="s">
        <v>2729</v>
      </c>
      <c r="I16" s="16" t="s">
        <v>1079</v>
      </c>
      <c r="J16" s="1225"/>
      <c r="K16" s="1225"/>
      <c r="L16" s="1225"/>
      <c r="M16" s="1225"/>
      <c r="N16" s="1225"/>
      <c r="O16" s="1225"/>
      <c r="P16" s="1225"/>
      <c r="Q16" s="1225"/>
      <c r="R16" s="1228"/>
      <c r="S16" s="17"/>
    </row>
    <row r="17" spans="1:19" s="18" customFormat="1" ht="63.75" customHeight="1" x14ac:dyDescent="0.25">
      <c r="A17" s="804">
        <v>6</v>
      </c>
      <c r="B17" s="806" t="s">
        <v>127</v>
      </c>
      <c r="C17" s="806">
        <v>1.3</v>
      </c>
      <c r="D17" s="807">
        <v>13</v>
      </c>
      <c r="E17" s="807" t="s">
        <v>2731</v>
      </c>
      <c r="F17" s="807" t="s">
        <v>2727</v>
      </c>
      <c r="G17" s="850" t="s">
        <v>2732</v>
      </c>
      <c r="H17" s="92" t="s">
        <v>477</v>
      </c>
      <c r="I17" s="111">
        <v>1</v>
      </c>
      <c r="J17" s="807" t="s">
        <v>2728</v>
      </c>
      <c r="K17" s="853" t="s">
        <v>101</v>
      </c>
      <c r="L17" s="1111"/>
      <c r="M17" s="825">
        <v>17344.28</v>
      </c>
      <c r="N17" s="1111"/>
      <c r="O17" s="825">
        <v>17344.28</v>
      </c>
      <c r="P17" s="1111"/>
      <c r="Q17" s="807" t="s">
        <v>2714</v>
      </c>
      <c r="R17" s="807" t="s">
        <v>2715</v>
      </c>
      <c r="S17" s="17"/>
    </row>
    <row r="18" spans="1:19" s="18" customFormat="1" ht="63.75" customHeight="1" x14ac:dyDescent="0.25">
      <c r="A18" s="849"/>
      <c r="B18" s="1225"/>
      <c r="C18" s="1225"/>
      <c r="D18" s="1225"/>
      <c r="E18" s="1225"/>
      <c r="F18" s="1225"/>
      <c r="G18" s="1229"/>
      <c r="H18" s="92" t="s">
        <v>2729</v>
      </c>
      <c r="I18" s="16" t="s">
        <v>1406</v>
      </c>
      <c r="J18" s="1225"/>
      <c r="K18" s="1225"/>
      <c r="L18" s="1225"/>
      <c r="M18" s="1225"/>
      <c r="N18" s="1225"/>
      <c r="O18" s="1225"/>
      <c r="P18" s="1225"/>
      <c r="Q18" s="1225"/>
      <c r="R18" s="1225"/>
      <c r="S18" s="17"/>
    </row>
    <row r="19" spans="1:19" s="13" customFormat="1" ht="94.5" customHeight="1" x14ac:dyDescent="0.25">
      <c r="A19" s="834">
        <v>7</v>
      </c>
      <c r="B19" s="833" t="s">
        <v>127</v>
      </c>
      <c r="C19" s="833">
        <v>1.3</v>
      </c>
      <c r="D19" s="832">
        <v>13</v>
      </c>
      <c r="E19" s="832" t="s">
        <v>2034</v>
      </c>
      <c r="F19" s="832" t="s">
        <v>2733</v>
      </c>
      <c r="G19" s="832" t="s">
        <v>2734</v>
      </c>
      <c r="H19" s="48" t="s">
        <v>1534</v>
      </c>
      <c r="I19" s="90">
        <v>1</v>
      </c>
      <c r="J19" s="832" t="s">
        <v>2735</v>
      </c>
      <c r="K19" s="852" t="s">
        <v>127</v>
      </c>
      <c r="L19" s="1113"/>
      <c r="M19" s="854">
        <v>8035.15</v>
      </c>
      <c r="N19" s="1113"/>
      <c r="O19" s="854">
        <v>6835.15</v>
      </c>
      <c r="P19" s="1113"/>
      <c r="Q19" s="832" t="s">
        <v>2714</v>
      </c>
      <c r="R19" s="832" t="s">
        <v>2715</v>
      </c>
      <c r="S19" s="12"/>
    </row>
    <row r="20" spans="1:19" s="13" customFormat="1" ht="94.5" customHeight="1" x14ac:dyDescent="0.25">
      <c r="A20" s="836"/>
      <c r="B20" s="1198"/>
      <c r="C20" s="1198"/>
      <c r="D20" s="1198"/>
      <c r="E20" s="1198"/>
      <c r="F20" s="1198"/>
      <c r="G20" s="1198"/>
      <c r="H20" s="75" t="s">
        <v>2736</v>
      </c>
      <c r="I20" s="11" t="s">
        <v>2737</v>
      </c>
      <c r="J20" s="1198"/>
      <c r="K20" s="1198"/>
      <c r="L20" s="1198"/>
      <c r="M20" s="1198"/>
      <c r="N20" s="1198"/>
      <c r="O20" s="1198"/>
      <c r="P20" s="1198"/>
      <c r="Q20" s="1198"/>
      <c r="R20" s="1198"/>
      <c r="S20" s="12"/>
    </row>
    <row r="21" spans="1:19" s="13" customFormat="1" ht="38.25" customHeight="1" x14ac:dyDescent="0.25">
      <c r="A21" s="834">
        <v>8</v>
      </c>
      <c r="B21" s="833" t="s">
        <v>127</v>
      </c>
      <c r="C21" s="833">
        <v>1.3</v>
      </c>
      <c r="D21" s="832">
        <v>13</v>
      </c>
      <c r="E21" s="832" t="s">
        <v>2738</v>
      </c>
      <c r="F21" s="832" t="s">
        <v>2727</v>
      </c>
      <c r="G21" s="832" t="s">
        <v>2712</v>
      </c>
      <c r="H21" s="75" t="s">
        <v>477</v>
      </c>
      <c r="I21" s="90">
        <v>1</v>
      </c>
      <c r="J21" s="832" t="s">
        <v>2739</v>
      </c>
      <c r="K21" s="852" t="s">
        <v>127</v>
      </c>
      <c r="L21" s="1113"/>
      <c r="M21" s="854">
        <v>12617.88</v>
      </c>
      <c r="N21" s="1113"/>
      <c r="O21" s="854">
        <v>12617.88</v>
      </c>
      <c r="P21" s="1113"/>
      <c r="Q21" s="832" t="s">
        <v>2714</v>
      </c>
      <c r="R21" s="832" t="s">
        <v>2715</v>
      </c>
      <c r="S21" s="12"/>
    </row>
    <row r="22" spans="1:19" s="13" customFormat="1" ht="38.25" customHeight="1" x14ac:dyDescent="0.25">
      <c r="A22" s="836"/>
      <c r="B22" s="1198"/>
      <c r="C22" s="1198"/>
      <c r="D22" s="1198"/>
      <c r="E22" s="1198"/>
      <c r="F22" s="1198"/>
      <c r="G22" s="1198"/>
      <c r="H22" s="75" t="s">
        <v>2729</v>
      </c>
      <c r="I22" s="258" t="s">
        <v>2740</v>
      </c>
      <c r="J22" s="1198"/>
      <c r="K22" s="1198"/>
      <c r="L22" s="1198"/>
      <c r="M22" s="1198"/>
      <c r="N22" s="1198"/>
      <c r="O22" s="1198"/>
      <c r="P22" s="1198"/>
      <c r="Q22" s="1198"/>
      <c r="R22" s="1198"/>
      <c r="S22" s="12"/>
    </row>
    <row r="23" spans="1:19" s="13" customFormat="1" ht="76.5" customHeight="1" x14ac:dyDescent="0.25">
      <c r="A23" s="834">
        <v>9</v>
      </c>
      <c r="B23" s="833" t="s">
        <v>127</v>
      </c>
      <c r="C23" s="833">
        <v>1.3</v>
      </c>
      <c r="D23" s="832">
        <v>13</v>
      </c>
      <c r="E23" s="832" t="s">
        <v>2741</v>
      </c>
      <c r="F23" s="832" t="s">
        <v>2742</v>
      </c>
      <c r="G23" s="832" t="s">
        <v>2712</v>
      </c>
      <c r="H23" s="48" t="s">
        <v>477</v>
      </c>
      <c r="I23" s="90">
        <v>1</v>
      </c>
      <c r="J23" s="832" t="s">
        <v>2743</v>
      </c>
      <c r="K23" s="852" t="s">
        <v>127</v>
      </c>
      <c r="L23" s="1113"/>
      <c r="M23" s="854">
        <v>14988.07</v>
      </c>
      <c r="N23" s="1113"/>
      <c r="O23" s="854">
        <v>14988.07</v>
      </c>
      <c r="P23" s="1113"/>
      <c r="Q23" s="832" t="s">
        <v>2714</v>
      </c>
      <c r="R23" s="832" t="s">
        <v>2715</v>
      </c>
      <c r="S23" s="12"/>
    </row>
    <row r="24" spans="1:19" s="13" customFormat="1" ht="84.75" customHeight="1" x14ac:dyDescent="0.25">
      <c r="A24" s="836"/>
      <c r="B24" s="1198"/>
      <c r="C24" s="1198"/>
      <c r="D24" s="1198"/>
      <c r="E24" s="1198"/>
      <c r="F24" s="1198"/>
      <c r="G24" s="1198"/>
      <c r="H24" s="75" t="s">
        <v>2744</v>
      </c>
      <c r="I24" s="11" t="s">
        <v>1436</v>
      </c>
      <c r="J24" s="1198"/>
      <c r="K24" s="1198"/>
      <c r="L24" s="1198"/>
      <c r="M24" s="1198"/>
      <c r="N24" s="1198"/>
      <c r="O24" s="1198"/>
      <c r="P24" s="1198"/>
      <c r="Q24" s="1198"/>
      <c r="R24" s="1198"/>
      <c r="S24" s="12"/>
    </row>
    <row r="25" spans="1:19" s="163" customFormat="1" ht="126" customHeight="1" x14ac:dyDescent="0.25">
      <c r="A25" s="829">
        <v>10</v>
      </c>
      <c r="B25" s="829">
        <v>6</v>
      </c>
      <c r="C25" s="829">
        <v>5</v>
      </c>
      <c r="D25" s="829">
        <v>4</v>
      </c>
      <c r="E25" s="829" t="s">
        <v>2745</v>
      </c>
      <c r="F25" s="829" t="s">
        <v>2746</v>
      </c>
      <c r="G25" s="829" t="s">
        <v>2747</v>
      </c>
      <c r="H25" s="75" t="s">
        <v>118</v>
      </c>
      <c r="I25" s="90">
        <v>1</v>
      </c>
      <c r="J25" s="829" t="s">
        <v>2748</v>
      </c>
      <c r="K25" s="829" t="s">
        <v>124</v>
      </c>
      <c r="L25" s="829"/>
      <c r="M25" s="1038">
        <v>8012.6</v>
      </c>
      <c r="N25" s="829"/>
      <c r="O25" s="1038">
        <v>3503</v>
      </c>
      <c r="P25" s="1038"/>
      <c r="Q25" s="829" t="s">
        <v>2749</v>
      </c>
      <c r="R25" s="829" t="s">
        <v>2750</v>
      </c>
    </row>
    <row r="26" spans="1:19" s="163" customFormat="1" ht="126" customHeight="1" x14ac:dyDescent="0.25">
      <c r="A26" s="1230"/>
      <c r="B26" s="1231"/>
      <c r="C26" s="1231"/>
      <c r="D26" s="1231"/>
      <c r="E26" s="1231"/>
      <c r="F26" s="1231"/>
      <c r="G26" s="1231"/>
      <c r="H26" s="75" t="s">
        <v>172</v>
      </c>
      <c r="I26" s="75">
        <v>16</v>
      </c>
      <c r="J26" s="1231"/>
      <c r="K26" s="1231"/>
      <c r="L26" s="1231"/>
      <c r="M26" s="1039"/>
      <c r="N26" s="1231"/>
      <c r="O26" s="831"/>
      <c r="P26" s="1231"/>
      <c r="Q26" s="1231"/>
      <c r="R26" s="1231"/>
    </row>
    <row r="27" spans="1:19" s="163" customFormat="1" ht="132" customHeight="1" x14ac:dyDescent="0.25">
      <c r="A27" s="829">
        <v>11</v>
      </c>
      <c r="B27" s="829">
        <v>6</v>
      </c>
      <c r="C27" s="829">
        <v>5</v>
      </c>
      <c r="D27" s="829">
        <v>4</v>
      </c>
      <c r="E27" s="829" t="s">
        <v>2751</v>
      </c>
      <c r="F27" s="829" t="s">
        <v>2752</v>
      </c>
      <c r="G27" s="829" t="s">
        <v>250</v>
      </c>
      <c r="H27" s="75" t="s">
        <v>118</v>
      </c>
      <c r="I27" s="75">
        <v>1</v>
      </c>
      <c r="J27" s="832" t="s">
        <v>2753</v>
      </c>
      <c r="K27" s="829" t="s">
        <v>81</v>
      </c>
      <c r="L27" s="909"/>
      <c r="M27" s="1038">
        <v>12168</v>
      </c>
      <c r="N27" s="1038"/>
      <c r="O27" s="1038">
        <v>12168</v>
      </c>
      <c r="P27" s="1038"/>
      <c r="Q27" s="829" t="s">
        <v>2754</v>
      </c>
      <c r="R27" s="829" t="s">
        <v>2755</v>
      </c>
    </row>
    <row r="28" spans="1:19" s="163" customFormat="1" ht="126.75" customHeight="1" x14ac:dyDescent="0.25">
      <c r="A28" s="1230"/>
      <c r="B28" s="831"/>
      <c r="C28" s="831"/>
      <c r="D28" s="831"/>
      <c r="E28" s="831"/>
      <c r="F28" s="831"/>
      <c r="G28" s="831"/>
      <c r="H28" s="75" t="s">
        <v>172</v>
      </c>
      <c r="I28" s="75">
        <v>24</v>
      </c>
      <c r="J28" s="832"/>
      <c r="K28" s="831"/>
      <c r="L28" s="831"/>
      <c r="M28" s="831"/>
      <c r="N28" s="831"/>
      <c r="O28" s="831"/>
      <c r="P28" s="831"/>
      <c r="Q28" s="831"/>
      <c r="R28" s="831"/>
    </row>
    <row r="29" spans="1:19" s="13" customFormat="1" ht="108" customHeight="1" x14ac:dyDescent="0.25">
      <c r="A29" s="829">
        <v>12</v>
      </c>
      <c r="B29" s="829">
        <v>6</v>
      </c>
      <c r="C29" s="829">
        <v>5</v>
      </c>
      <c r="D29" s="829">
        <v>4</v>
      </c>
      <c r="E29" s="829" t="s">
        <v>2756</v>
      </c>
      <c r="F29" s="829" t="s">
        <v>2757</v>
      </c>
      <c r="G29" s="829" t="s">
        <v>170</v>
      </c>
      <c r="H29" s="75" t="s">
        <v>118</v>
      </c>
      <c r="I29" s="75">
        <v>1</v>
      </c>
      <c r="J29" s="832" t="s">
        <v>2758</v>
      </c>
      <c r="K29" s="829" t="s">
        <v>127</v>
      </c>
      <c r="L29" s="829"/>
      <c r="M29" s="1038">
        <v>39500</v>
      </c>
      <c r="N29" s="1038"/>
      <c r="O29" s="1038">
        <v>39500</v>
      </c>
      <c r="P29" s="1038"/>
      <c r="Q29" s="829" t="s">
        <v>2759</v>
      </c>
      <c r="R29" s="829" t="s">
        <v>2760</v>
      </c>
    </row>
    <row r="30" spans="1:19" s="13" customFormat="1" ht="60" customHeight="1" x14ac:dyDescent="0.25">
      <c r="A30" s="1231"/>
      <c r="B30" s="831"/>
      <c r="C30" s="831"/>
      <c r="D30" s="831"/>
      <c r="E30" s="831"/>
      <c r="F30" s="831"/>
      <c r="G30" s="831"/>
      <c r="H30" s="75" t="s">
        <v>172</v>
      </c>
      <c r="I30" s="75">
        <v>43</v>
      </c>
      <c r="J30" s="832"/>
      <c r="K30" s="831"/>
      <c r="L30" s="831"/>
      <c r="M30" s="831"/>
      <c r="N30" s="831"/>
      <c r="O30" s="831"/>
      <c r="P30" s="831"/>
      <c r="Q30" s="831"/>
      <c r="R30" s="831"/>
    </row>
    <row r="31" spans="1:19" s="13" customFormat="1" ht="105.75" customHeight="1" x14ac:dyDescent="0.25">
      <c r="A31" s="829">
        <v>13</v>
      </c>
      <c r="B31" s="829">
        <v>6</v>
      </c>
      <c r="C31" s="829">
        <v>5</v>
      </c>
      <c r="D31" s="829">
        <v>4</v>
      </c>
      <c r="E31" s="829" t="s">
        <v>2761</v>
      </c>
      <c r="F31" s="829" t="s">
        <v>2762</v>
      </c>
      <c r="G31" s="829" t="s">
        <v>2763</v>
      </c>
      <c r="H31" s="75" t="s">
        <v>984</v>
      </c>
      <c r="I31" s="75">
        <v>1</v>
      </c>
      <c r="J31" s="829" t="s">
        <v>2764</v>
      </c>
      <c r="K31" s="829" t="s">
        <v>81</v>
      </c>
      <c r="L31" s="829"/>
      <c r="M31" s="1038">
        <v>13461.18</v>
      </c>
      <c r="N31" s="1038"/>
      <c r="O31" s="1038">
        <v>13461.18</v>
      </c>
      <c r="P31" s="1038"/>
      <c r="Q31" s="829" t="s">
        <v>2765</v>
      </c>
      <c r="R31" s="829" t="s">
        <v>2766</v>
      </c>
    </row>
    <row r="32" spans="1:19" s="13" customFormat="1" ht="105.75" customHeight="1" x14ac:dyDescent="0.25">
      <c r="A32" s="1231"/>
      <c r="B32" s="831"/>
      <c r="C32" s="831"/>
      <c r="D32" s="831"/>
      <c r="E32" s="831"/>
      <c r="F32" s="831"/>
      <c r="G32" s="831"/>
      <c r="H32" s="48" t="s">
        <v>1296</v>
      </c>
      <c r="I32" s="75">
        <v>41</v>
      </c>
      <c r="J32" s="831"/>
      <c r="K32" s="831"/>
      <c r="L32" s="831"/>
      <c r="M32" s="831"/>
      <c r="N32" s="831"/>
      <c r="O32" s="831"/>
      <c r="P32" s="831"/>
      <c r="Q32" s="831"/>
      <c r="R32" s="831"/>
    </row>
    <row r="33" spans="1:18" s="13" customFormat="1" ht="152.25" customHeight="1" x14ac:dyDescent="0.25">
      <c r="A33" s="829">
        <v>14</v>
      </c>
      <c r="B33" s="829">
        <v>6</v>
      </c>
      <c r="C33" s="829">
        <v>1</v>
      </c>
      <c r="D33" s="829">
        <v>6</v>
      </c>
      <c r="E33" s="829" t="s">
        <v>2767</v>
      </c>
      <c r="F33" s="829" t="s">
        <v>2768</v>
      </c>
      <c r="G33" s="829" t="s">
        <v>728</v>
      </c>
      <c r="H33" s="75" t="s">
        <v>1187</v>
      </c>
      <c r="I33" s="11" t="s">
        <v>1076</v>
      </c>
      <c r="J33" s="829" t="s">
        <v>2769</v>
      </c>
      <c r="K33" s="829" t="s">
        <v>124</v>
      </c>
      <c r="L33" s="829"/>
      <c r="M33" s="1038">
        <v>23848</v>
      </c>
      <c r="N33" s="1038"/>
      <c r="O33" s="1038">
        <v>23848</v>
      </c>
      <c r="P33" s="1038"/>
      <c r="Q33" s="829" t="s">
        <v>2770</v>
      </c>
      <c r="R33" s="829" t="s">
        <v>2771</v>
      </c>
    </row>
    <row r="34" spans="1:18" s="13" customFormat="1" ht="126" customHeight="1" x14ac:dyDescent="0.25">
      <c r="A34" s="1230"/>
      <c r="B34" s="831"/>
      <c r="C34" s="831"/>
      <c r="D34" s="831"/>
      <c r="E34" s="831"/>
      <c r="F34" s="831"/>
      <c r="G34" s="831"/>
      <c r="H34" s="48" t="s">
        <v>935</v>
      </c>
      <c r="I34" s="75">
        <v>53</v>
      </c>
      <c r="J34" s="831"/>
      <c r="K34" s="831"/>
      <c r="L34" s="831"/>
      <c r="M34" s="1165"/>
      <c r="N34" s="831"/>
      <c r="O34" s="831"/>
      <c r="P34" s="831"/>
      <c r="Q34" s="831"/>
      <c r="R34" s="831"/>
    </row>
    <row r="35" spans="1:18" s="13" customFormat="1" ht="77.25" customHeight="1" x14ac:dyDescent="0.25">
      <c r="A35" s="829">
        <v>15</v>
      </c>
      <c r="B35" s="829">
        <v>5</v>
      </c>
      <c r="C35" s="829">
        <v>1</v>
      </c>
      <c r="D35" s="829">
        <v>6</v>
      </c>
      <c r="E35" s="829" t="s">
        <v>2772</v>
      </c>
      <c r="F35" s="829" t="s">
        <v>2773</v>
      </c>
      <c r="G35" s="829" t="s">
        <v>2774</v>
      </c>
      <c r="H35" s="75" t="s">
        <v>2775</v>
      </c>
      <c r="I35" s="11" t="s">
        <v>2776</v>
      </c>
      <c r="J35" s="829" t="s">
        <v>2777</v>
      </c>
      <c r="K35" s="829" t="s">
        <v>81</v>
      </c>
      <c r="L35" s="829"/>
      <c r="M35" s="1038">
        <v>23651.9</v>
      </c>
      <c r="N35" s="1038"/>
      <c r="O35" s="1038">
        <v>15258.86</v>
      </c>
      <c r="P35" s="1038"/>
      <c r="Q35" s="829" t="s">
        <v>2778</v>
      </c>
      <c r="R35" s="829" t="s">
        <v>2779</v>
      </c>
    </row>
    <row r="36" spans="1:18" s="13" customFormat="1" ht="77.25" customHeight="1" x14ac:dyDescent="0.25">
      <c r="A36" s="1231"/>
      <c r="B36" s="831"/>
      <c r="C36" s="831"/>
      <c r="D36" s="831"/>
      <c r="E36" s="831"/>
      <c r="F36" s="831"/>
      <c r="G36" s="831"/>
      <c r="H36" s="48" t="s">
        <v>2780</v>
      </c>
      <c r="I36" s="75" t="s">
        <v>2781</v>
      </c>
      <c r="J36" s="831"/>
      <c r="K36" s="831"/>
      <c r="L36" s="831"/>
      <c r="M36" s="1165"/>
      <c r="N36" s="831"/>
      <c r="O36" s="831"/>
      <c r="P36" s="831"/>
      <c r="Q36" s="831"/>
      <c r="R36" s="831"/>
    </row>
    <row r="37" spans="1:18" s="13" customFormat="1" ht="49.5" customHeight="1" x14ac:dyDescent="0.25">
      <c r="A37" s="829">
        <v>16</v>
      </c>
      <c r="B37" s="829">
        <v>5</v>
      </c>
      <c r="C37" s="829">
        <v>1</v>
      </c>
      <c r="D37" s="829">
        <v>6</v>
      </c>
      <c r="E37" s="829" t="s">
        <v>2782</v>
      </c>
      <c r="F37" s="829" t="s">
        <v>2783</v>
      </c>
      <c r="G37" s="829" t="s">
        <v>2784</v>
      </c>
      <c r="H37" s="75" t="s">
        <v>2785</v>
      </c>
      <c r="I37" s="11" t="s">
        <v>2395</v>
      </c>
      <c r="J37" s="829" t="s">
        <v>2786</v>
      </c>
      <c r="K37" s="829" t="s">
        <v>124</v>
      </c>
      <c r="L37" s="829"/>
      <c r="M37" s="1038">
        <v>4768.28</v>
      </c>
      <c r="N37" s="1038"/>
      <c r="O37" s="1038">
        <v>3268.28</v>
      </c>
      <c r="P37" s="1038"/>
      <c r="Q37" s="829" t="s">
        <v>2787</v>
      </c>
      <c r="R37" s="829" t="s">
        <v>2788</v>
      </c>
    </row>
    <row r="38" spans="1:18" s="13" customFormat="1" ht="39.75" customHeight="1" x14ac:dyDescent="0.25">
      <c r="A38" s="1230"/>
      <c r="B38" s="831"/>
      <c r="C38" s="831"/>
      <c r="D38" s="831"/>
      <c r="E38" s="831"/>
      <c r="F38" s="1232"/>
      <c r="G38" s="831"/>
      <c r="H38" s="48" t="s">
        <v>2789</v>
      </c>
      <c r="I38" s="75">
        <v>500</v>
      </c>
      <c r="J38" s="831"/>
      <c r="K38" s="831"/>
      <c r="L38" s="831"/>
      <c r="M38" s="1165"/>
      <c r="N38" s="831"/>
      <c r="O38" s="831"/>
      <c r="P38" s="831"/>
      <c r="Q38" s="831"/>
      <c r="R38" s="831"/>
    </row>
    <row r="39" spans="1:18" s="13" customFormat="1" ht="76.5" customHeight="1" x14ac:dyDescent="0.25">
      <c r="A39" s="829">
        <v>17</v>
      </c>
      <c r="B39" s="829">
        <v>1</v>
      </c>
      <c r="C39" s="829">
        <v>1</v>
      </c>
      <c r="D39" s="829">
        <v>6</v>
      </c>
      <c r="E39" s="829" t="s">
        <v>2790</v>
      </c>
      <c r="F39" s="829" t="s">
        <v>2791</v>
      </c>
      <c r="G39" s="829" t="s">
        <v>2792</v>
      </c>
      <c r="H39" s="75" t="s">
        <v>1813</v>
      </c>
      <c r="I39" s="75">
        <v>2</v>
      </c>
      <c r="J39" s="829" t="s">
        <v>2793</v>
      </c>
      <c r="K39" s="829" t="s">
        <v>774</v>
      </c>
      <c r="L39" s="829"/>
      <c r="M39" s="1038">
        <v>13575</v>
      </c>
      <c r="N39" s="1038"/>
      <c r="O39" s="1038">
        <v>13575</v>
      </c>
      <c r="P39" s="1038"/>
      <c r="Q39" s="829" t="s">
        <v>2794</v>
      </c>
      <c r="R39" s="829" t="s">
        <v>2795</v>
      </c>
    </row>
    <row r="40" spans="1:18" s="13" customFormat="1" ht="105" customHeight="1" x14ac:dyDescent="0.25">
      <c r="A40" s="1230"/>
      <c r="B40" s="831"/>
      <c r="C40" s="831"/>
      <c r="D40" s="831"/>
      <c r="E40" s="831"/>
      <c r="F40" s="836"/>
      <c r="G40" s="831"/>
      <c r="H40" s="48" t="s">
        <v>2796</v>
      </c>
      <c r="I40" s="75">
        <v>3000</v>
      </c>
      <c r="J40" s="831"/>
      <c r="K40" s="831"/>
      <c r="L40" s="831"/>
      <c r="M40" s="831"/>
      <c r="N40" s="831"/>
      <c r="O40" s="831"/>
      <c r="P40" s="831"/>
      <c r="Q40" s="831"/>
      <c r="R40" s="831"/>
    </row>
    <row r="41" spans="1:18" s="13" customFormat="1" ht="159.75" customHeight="1" x14ac:dyDescent="0.25">
      <c r="A41" s="829">
        <v>18</v>
      </c>
      <c r="B41" s="829">
        <v>2</v>
      </c>
      <c r="C41" s="829">
        <v>1</v>
      </c>
      <c r="D41" s="829">
        <v>9</v>
      </c>
      <c r="E41" s="829" t="s">
        <v>2797</v>
      </c>
      <c r="F41" s="829" t="s">
        <v>2798</v>
      </c>
      <c r="G41" s="829" t="s">
        <v>2799</v>
      </c>
      <c r="H41" s="75" t="s">
        <v>2800</v>
      </c>
      <c r="I41" s="11" t="s">
        <v>2801</v>
      </c>
      <c r="J41" s="829" t="s">
        <v>2802</v>
      </c>
      <c r="K41" s="829" t="s">
        <v>81</v>
      </c>
      <c r="L41" s="829"/>
      <c r="M41" s="1038">
        <v>154740.6</v>
      </c>
      <c r="N41" s="1038"/>
      <c r="O41" s="1038">
        <v>133740.6</v>
      </c>
      <c r="P41" s="1038"/>
      <c r="Q41" s="829" t="s">
        <v>2803</v>
      </c>
      <c r="R41" s="829" t="s">
        <v>2804</v>
      </c>
    </row>
    <row r="42" spans="1:18" s="13" customFormat="1" ht="94.5" customHeight="1" x14ac:dyDescent="0.25">
      <c r="A42" s="1230"/>
      <c r="B42" s="831"/>
      <c r="C42" s="831"/>
      <c r="D42" s="831"/>
      <c r="E42" s="831"/>
      <c r="F42" s="836"/>
      <c r="G42" s="831"/>
      <c r="H42" s="75" t="s">
        <v>2805</v>
      </c>
      <c r="I42" s="75" t="s">
        <v>2806</v>
      </c>
      <c r="J42" s="831"/>
      <c r="K42" s="831"/>
      <c r="L42" s="831"/>
      <c r="M42" s="831"/>
      <c r="N42" s="831"/>
      <c r="O42" s="831"/>
      <c r="P42" s="831"/>
      <c r="Q42" s="831"/>
      <c r="R42" s="831"/>
    </row>
    <row r="43" spans="1:18" s="13" customFormat="1" ht="193.5" customHeight="1" x14ac:dyDescent="0.25">
      <c r="A43" s="829">
        <v>19</v>
      </c>
      <c r="B43" s="829">
        <v>1</v>
      </c>
      <c r="C43" s="829">
        <v>2.2999999999999998</v>
      </c>
      <c r="D43" s="829">
        <v>10</v>
      </c>
      <c r="E43" s="829" t="s">
        <v>2807</v>
      </c>
      <c r="F43" s="829" t="s">
        <v>2808</v>
      </c>
      <c r="G43" s="829" t="s">
        <v>2809</v>
      </c>
      <c r="H43" s="75" t="s">
        <v>1690</v>
      </c>
      <c r="I43" s="75">
        <v>3</v>
      </c>
      <c r="J43" s="829" t="s">
        <v>2810</v>
      </c>
      <c r="K43" s="829" t="s">
        <v>73</v>
      </c>
      <c r="L43" s="829"/>
      <c r="M43" s="1038">
        <v>202585.04</v>
      </c>
      <c r="N43" s="1038"/>
      <c r="O43" s="1038">
        <v>71987</v>
      </c>
      <c r="P43" s="1038"/>
      <c r="Q43" s="829" t="s">
        <v>2811</v>
      </c>
      <c r="R43" s="829" t="s">
        <v>2812</v>
      </c>
    </row>
    <row r="44" spans="1:18" s="13" customFormat="1" ht="153.75" customHeight="1" x14ac:dyDescent="0.25">
      <c r="A44" s="1230"/>
      <c r="B44" s="831"/>
      <c r="C44" s="831"/>
      <c r="D44" s="831"/>
      <c r="E44" s="831"/>
      <c r="F44" s="831"/>
      <c r="G44" s="831"/>
      <c r="H44" s="75" t="s">
        <v>918</v>
      </c>
      <c r="I44" s="159">
        <v>130000</v>
      </c>
      <c r="J44" s="831"/>
      <c r="K44" s="831"/>
      <c r="L44" s="831"/>
      <c r="M44" s="1165"/>
      <c r="N44" s="831"/>
      <c r="O44" s="831"/>
      <c r="P44" s="831"/>
      <c r="Q44" s="831"/>
      <c r="R44" s="831"/>
    </row>
    <row r="45" spans="1:18" s="13" customFormat="1" ht="231.75" customHeight="1" x14ac:dyDescent="0.25">
      <c r="A45" s="829">
        <v>20</v>
      </c>
      <c r="B45" s="829">
        <v>6</v>
      </c>
      <c r="C45" s="829">
        <v>5</v>
      </c>
      <c r="D45" s="829">
        <v>11</v>
      </c>
      <c r="E45" s="829" t="s">
        <v>2813</v>
      </c>
      <c r="F45" s="829" t="s">
        <v>2814</v>
      </c>
      <c r="G45" s="829" t="s">
        <v>734</v>
      </c>
      <c r="H45" s="75" t="s">
        <v>2800</v>
      </c>
      <c r="I45" s="11" t="s">
        <v>2395</v>
      </c>
      <c r="J45" s="829" t="s">
        <v>2815</v>
      </c>
      <c r="K45" s="829" t="s">
        <v>52</v>
      </c>
      <c r="L45" s="829"/>
      <c r="M45" s="1038">
        <v>16194.94</v>
      </c>
      <c r="N45" s="1038"/>
      <c r="O45" s="1038">
        <v>11794.94</v>
      </c>
      <c r="P45" s="1038"/>
      <c r="Q45" s="829" t="s">
        <v>2816</v>
      </c>
      <c r="R45" s="829" t="s">
        <v>2817</v>
      </c>
    </row>
    <row r="46" spans="1:18" s="13" customFormat="1" ht="162.75" customHeight="1" x14ac:dyDescent="0.25">
      <c r="A46" s="1230"/>
      <c r="B46" s="831"/>
      <c r="C46" s="831"/>
      <c r="D46" s="831"/>
      <c r="E46" s="831"/>
      <c r="F46" s="831"/>
      <c r="G46" s="831"/>
      <c r="H46" s="75" t="s">
        <v>2818</v>
      </c>
      <c r="I46" s="75" t="s">
        <v>2819</v>
      </c>
      <c r="J46" s="831"/>
      <c r="K46" s="831"/>
      <c r="L46" s="831"/>
      <c r="M46" s="1039"/>
      <c r="N46" s="831"/>
      <c r="O46" s="831"/>
      <c r="P46" s="831"/>
      <c r="Q46" s="831"/>
      <c r="R46" s="831"/>
    </row>
    <row r="47" spans="1:18" s="13" customFormat="1" ht="139.5" customHeight="1" x14ac:dyDescent="0.25">
      <c r="A47" s="829">
        <v>21</v>
      </c>
      <c r="B47" s="829">
        <v>6</v>
      </c>
      <c r="C47" s="829">
        <v>5</v>
      </c>
      <c r="D47" s="829">
        <v>11</v>
      </c>
      <c r="E47" s="829" t="s">
        <v>2820</v>
      </c>
      <c r="F47" s="829" t="s">
        <v>2821</v>
      </c>
      <c r="G47" s="829" t="s">
        <v>79</v>
      </c>
      <c r="H47" s="75" t="s">
        <v>988</v>
      </c>
      <c r="I47" s="11" t="s">
        <v>39</v>
      </c>
      <c r="J47" s="829" t="s">
        <v>2822</v>
      </c>
      <c r="K47" s="829" t="s">
        <v>124</v>
      </c>
      <c r="L47" s="829"/>
      <c r="M47" s="1038">
        <v>14567</v>
      </c>
      <c r="N47" s="1038"/>
      <c r="O47" s="1038">
        <v>14567</v>
      </c>
      <c r="P47" s="1038"/>
      <c r="Q47" s="829" t="s">
        <v>2823</v>
      </c>
      <c r="R47" s="829" t="s">
        <v>2824</v>
      </c>
    </row>
    <row r="48" spans="1:18" s="13" customFormat="1" ht="66" customHeight="1" x14ac:dyDescent="0.25">
      <c r="A48" s="1231"/>
      <c r="B48" s="831"/>
      <c r="C48" s="831"/>
      <c r="D48" s="831"/>
      <c r="E48" s="831"/>
      <c r="F48" s="831"/>
      <c r="G48" s="831"/>
      <c r="H48" s="48" t="s">
        <v>1302</v>
      </c>
      <c r="I48" s="75">
        <v>100</v>
      </c>
      <c r="J48" s="831"/>
      <c r="K48" s="831"/>
      <c r="L48" s="831"/>
      <c r="M48" s="831"/>
      <c r="N48" s="831"/>
      <c r="O48" s="831"/>
      <c r="P48" s="831"/>
      <c r="Q48" s="831"/>
      <c r="R48" s="831"/>
    </row>
    <row r="49" spans="1:18" s="13" customFormat="1" ht="60.75" customHeight="1" x14ac:dyDescent="0.25">
      <c r="A49" s="829">
        <v>22</v>
      </c>
      <c r="B49" s="829">
        <v>6</v>
      </c>
      <c r="C49" s="829">
        <v>5</v>
      </c>
      <c r="D49" s="829">
        <v>11</v>
      </c>
      <c r="E49" s="829" t="s">
        <v>2825</v>
      </c>
      <c r="F49" s="829" t="s">
        <v>2826</v>
      </c>
      <c r="G49" s="829" t="s">
        <v>2827</v>
      </c>
      <c r="H49" s="75" t="s">
        <v>2828</v>
      </c>
      <c r="I49" s="11" t="s">
        <v>2829</v>
      </c>
      <c r="J49" s="829" t="s">
        <v>2777</v>
      </c>
      <c r="K49" s="829" t="s">
        <v>52</v>
      </c>
      <c r="L49" s="829"/>
      <c r="M49" s="1038">
        <v>8014.03</v>
      </c>
      <c r="N49" s="1038"/>
      <c r="O49" s="1038">
        <v>7050</v>
      </c>
      <c r="P49" s="1038"/>
      <c r="Q49" s="829" t="s">
        <v>2830</v>
      </c>
      <c r="R49" s="829" t="s">
        <v>2831</v>
      </c>
    </row>
    <row r="50" spans="1:18" s="13" customFormat="1" ht="60.75" customHeight="1" x14ac:dyDescent="0.25">
      <c r="A50" s="1230"/>
      <c r="B50" s="831"/>
      <c r="C50" s="831"/>
      <c r="D50" s="831"/>
      <c r="E50" s="831"/>
      <c r="F50" s="831"/>
      <c r="G50" s="831"/>
      <c r="H50" s="48" t="s">
        <v>2832</v>
      </c>
      <c r="I50" s="11" t="s">
        <v>2833</v>
      </c>
      <c r="J50" s="831"/>
      <c r="K50" s="831"/>
      <c r="L50" s="831"/>
      <c r="M50" s="831"/>
      <c r="N50" s="831"/>
      <c r="O50" s="831"/>
      <c r="P50" s="831"/>
      <c r="Q50" s="831"/>
      <c r="R50" s="831"/>
    </row>
    <row r="51" spans="1:18" s="13" customFormat="1" ht="115.5" customHeight="1" x14ac:dyDescent="0.25">
      <c r="A51" s="829">
        <v>23</v>
      </c>
      <c r="B51" s="829">
        <v>6</v>
      </c>
      <c r="C51" s="829">
        <v>5</v>
      </c>
      <c r="D51" s="829">
        <v>11</v>
      </c>
      <c r="E51" s="829" t="s">
        <v>2834</v>
      </c>
      <c r="F51" s="829" t="s">
        <v>2835</v>
      </c>
      <c r="G51" s="829" t="s">
        <v>728</v>
      </c>
      <c r="H51" s="75" t="s">
        <v>1187</v>
      </c>
      <c r="I51" s="75">
        <v>8</v>
      </c>
      <c r="J51" s="829" t="s">
        <v>2836</v>
      </c>
      <c r="K51" s="829" t="s">
        <v>52</v>
      </c>
      <c r="L51" s="829"/>
      <c r="M51" s="1038">
        <v>15076.24</v>
      </c>
      <c r="N51" s="1038"/>
      <c r="O51" s="1038">
        <v>13856.74</v>
      </c>
      <c r="P51" s="1038"/>
      <c r="Q51" s="829" t="s">
        <v>2811</v>
      </c>
      <c r="R51" s="829" t="s">
        <v>2812</v>
      </c>
    </row>
    <row r="52" spans="1:18" s="13" customFormat="1" ht="66" customHeight="1" x14ac:dyDescent="0.25">
      <c r="A52" s="1230"/>
      <c r="B52" s="831"/>
      <c r="C52" s="831"/>
      <c r="D52" s="831"/>
      <c r="E52" s="831"/>
      <c r="F52" s="831"/>
      <c r="G52" s="831"/>
      <c r="H52" s="48" t="s">
        <v>935</v>
      </c>
      <c r="I52" s="75">
        <v>92</v>
      </c>
      <c r="J52" s="831"/>
      <c r="K52" s="831"/>
      <c r="L52" s="831"/>
      <c r="M52" s="1165"/>
      <c r="N52" s="831"/>
      <c r="O52" s="831"/>
      <c r="P52" s="831"/>
      <c r="Q52" s="831"/>
      <c r="R52" s="831"/>
    </row>
    <row r="53" spans="1:18" s="13" customFormat="1" ht="81.75" customHeight="1" x14ac:dyDescent="0.25">
      <c r="A53" s="829">
        <v>24</v>
      </c>
      <c r="B53" s="829">
        <v>6</v>
      </c>
      <c r="C53" s="829">
        <v>5</v>
      </c>
      <c r="D53" s="829">
        <v>11</v>
      </c>
      <c r="E53" s="829" t="s">
        <v>2837</v>
      </c>
      <c r="F53" s="829" t="s">
        <v>2838</v>
      </c>
      <c r="G53" s="829" t="s">
        <v>734</v>
      </c>
      <c r="H53" s="75" t="s">
        <v>2839</v>
      </c>
      <c r="I53" s="11" t="s">
        <v>2395</v>
      </c>
      <c r="J53" s="829" t="s">
        <v>2777</v>
      </c>
      <c r="K53" s="829" t="s">
        <v>124</v>
      </c>
      <c r="L53" s="829"/>
      <c r="M53" s="1038">
        <v>13231.66</v>
      </c>
      <c r="N53" s="1038"/>
      <c r="O53" s="1038">
        <v>7349.66</v>
      </c>
      <c r="P53" s="1038"/>
      <c r="Q53" s="829" t="s">
        <v>2840</v>
      </c>
      <c r="R53" s="829" t="s">
        <v>2841</v>
      </c>
    </row>
    <row r="54" spans="1:18" s="13" customFormat="1" ht="73.5" customHeight="1" x14ac:dyDescent="0.25">
      <c r="A54" s="1230"/>
      <c r="B54" s="830"/>
      <c r="C54" s="830"/>
      <c r="D54" s="830"/>
      <c r="E54" s="830"/>
      <c r="F54" s="830"/>
      <c r="G54" s="830"/>
      <c r="H54" s="302" t="s">
        <v>2842</v>
      </c>
      <c r="I54" s="86" t="s">
        <v>2843</v>
      </c>
      <c r="J54" s="830"/>
      <c r="K54" s="830"/>
      <c r="L54" s="830"/>
      <c r="M54" s="1164"/>
      <c r="N54" s="830"/>
      <c r="O54" s="830"/>
      <c r="P54" s="830"/>
      <c r="Q54" s="830"/>
      <c r="R54" s="830"/>
    </row>
    <row r="55" spans="1:18" s="13" customFormat="1" ht="63.75" customHeight="1" x14ac:dyDescent="0.25">
      <c r="A55" s="829">
        <v>25</v>
      </c>
      <c r="B55" s="829">
        <v>4</v>
      </c>
      <c r="C55" s="829">
        <v>5</v>
      </c>
      <c r="D55" s="829">
        <v>11</v>
      </c>
      <c r="E55" s="829" t="s">
        <v>2844</v>
      </c>
      <c r="F55" s="829" t="s">
        <v>2845</v>
      </c>
      <c r="G55" s="829" t="s">
        <v>179</v>
      </c>
      <c r="H55" s="75" t="s">
        <v>71</v>
      </c>
      <c r="I55" s="75">
        <v>1</v>
      </c>
      <c r="J55" s="829" t="s">
        <v>2846</v>
      </c>
      <c r="K55" s="829" t="s">
        <v>124</v>
      </c>
      <c r="L55" s="829"/>
      <c r="M55" s="1038">
        <v>16065.88</v>
      </c>
      <c r="N55" s="1038"/>
      <c r="O55" s="1038">
        <v>14090.88</v>
      </c>
      <c r="P55" s="1038"/>
      <c r="Q55" s="829" t="s">
        <v>2787</v>
      </c>
      <c r="R55" s="829" t="s">
        <v>2847</v>
      </c>
    </row>
    <row r="56" spans="1:18" s="13" customFormat="1" ht="63.75" customHeight="1" x14ac:dyDescent="0.25">
      <c r="A56" s="1230"/>
      <c r="B56" s="831"/>
      <c r="C56" s="831"/>
      <c r="D56" s="831"/>
      <c r="E56" s="831"/>
      <c r="F56" s="831"/>
      <c r="G56" s="831"/>
      <c r="H56" s="302" t="s">
        <v>918</v>
      </c>
      <c r="I56" s="86">
        <v>113</v>
      </c>
      <c r="J56" s="831"/>
      <c r="K56" s="831"/>
      <c r="L56" s="831"/>
      <c r="M56" s="1165"/>
      <c r="N56" s="831"/>
      <c r="O56" s="831"/>
      <c r="P56" s="831"/>
      <c r="Q56" s="831"/>
      <c r="R56" s="831"/>
    </row>
    <row r="57" spans="1:18" s="13" customFormat="1" ht="90" customHeight="1" x14ac:dyDescent="0.25">
      <c r="A57" s="829">
        <v>26</v>
      </c>
      <c r="B57" s="829">
        <v>2</v>
      </c>
      <c r="C57" s="829">
        <v>2</v>
      </c>
      <c r="D57" s="829">
        <v>12</v>
      </c>
      <c r="E57" s="829" t="s">
        <v>2848</v>
      </c>
      <c r="F57" s="829" t="s">
        <v>2849</v>
      </c>
      <c r="G57" s="829" t="s">
        <v>179</v>
      </c>
      <c r="H57" s="75" t="s">
        <v>71</v>
      </c>
      <c r="I57" s="75">
        <v>1</v>
      </c>
      <c r="J57" s="829" t="s">
        <v>2850</v>
      </c>
      <c r="K57" s="829" t="s">
        <v>81</v>
      </c>
      <c r="L57" s="829"/>
      <c r="M57" s="1038">
        <v>11219.5</v>
      </c>
      <c r="N57" s="1038"/>
      <c r="O57" s="1038">
        <v>10000</v>
      </c>
      <c r="P57" s="1038"/>
      <c r="Q57" s="829" t="s">
        <v>2811</v>
      </c>
      <c r="R57" s="829" t="s">
        <v>2812</v>
      </c>
    </row>
    <row r="58" spans="1:18" s="13" customFormat="1" ht="72" customHeight="1" x14ac:dyDescent="0.25">
      <c r="A58" s="1231"/>
      <c r="B58" s="831"/>
      <c r="C58" s="831"/>
      <c r="D58" s="831"/>
      <c r="E58" s="831"/>
      <c r="F58" s="831"/>
      <c r="G58" s="831"/>
      <c r="H58" s="48" t="s">
        <v>1215</v>
      </c>
      <c r="I58" s="75">
        <v>11</v>
      </c>
      <c r="J58" s="831"/>
      <c r="K58" s="831"/>
      <c r="L58" s="831"/>
      <c r="M58" s="1165"/>
      <c r="N58" s="831"/>
      <c r="O58" s="831"/>
      <c r="P58" s="831"/>
      <c r="Q58" s="831"/>
      <c r="R58" s="831"/>
    </row>
    <row r="59" spans="1:18" s="13" customFormat="1" ht="110.25" customHeight="1" x14ac:dyDescent="0.25">
      <c r="A59" s="829">
        <v>27</v>
      </c>
      <c r="B59" s="829">
        <v>6</v>
      </c>
      <c r="C59" s="829">
        <v>2</v>
      </c>
      <c r="D59" s="829">
        <v>12</v>
      </c>
      <c r="E59" s="829" t="s">
        <v>2851</v>
      </c>
      <c r="F59" s="829" t="s">
        <v>2852</v>
      </c>
      <c r="G59" s="829" t="s">
        <v>79</v>
      </c>
      <c r="H59" s="75" t="s">
        <v>988</v>
      </c>
      <c r="I59" s="75">
        <v>1</v>
      </c>
      <c r="J59" s="829" t="s">
        <v>2853</v>
      </c>
      <c r="K59" s="829" t="s">
        <v>52</v>
      </c>
      <c r="L59" s="829"/>
      <c r="M59" s="1038">
        <v>14124.82</v>
      </c>
      <c r="N59" s="1038"/>
      <c r="O59" s="1038">
        <v>14124.82</v>
      </c>
      <c r="P59" s="1038"/>
      <c r="Q59" s="829" t="s">
        <v>2854</v>
      </c>
      <c r="R59" s="829" t="s">
        <v>2855</v>
      </c>
    </row>
    <row r="60" spans="1:18" s="13" customFormat="1" ht="68.25" customHeight="1" x14ac:dyDescent="0.25">
      <c r="A60" s="1230"/>
      <c r="B60" s="831"/>
      <c r="C60" s="831"/>
      <c r="D60" s="831"/>
      <c r="E60" s="831"/>
      <c r="F60" s="831"/>
      <c r="G60" s="831"/>
      <c r="H60" s="48" t="s">
        <v>918</v>
      </c>
      <c r="I60" s="75">
        <v>80</v>
      </c>
      <c r="J60" s="831"/>
      <c r="K60" s="831"/>
      <c r="L60" s="831"/>
      <c r="M60" s="1165"/>
      <c r="N60" s="831"/>
      <c r="O60" s="831"/>
      <c r="P60" s="831"/>
      <c r="Q60" s="831"/>
      <c r="R60" s="831"/>
    </row>
    <row r="61" spans="1:18" s="13" customFormat="1" ht="172.5" customHeight="1" x14ac:dyDescent="0.25">
      <c r="A61" s="829">
        <v>28</v>
      </c>
      <c r="B61" s="829">
        <v>6</v>
      </c>
      <c r="C61" s="829">
        <v>3</v>
      </c>
      <c r="D61" s="829">
        <v>13</v>
      </c>
      <c r="E61" s="829" t="s">
        <v>2856</v>
      </c>
      <c r="F61" s="829" t="s">
        <v>2857</v>
      </c>
      <c r="G61" s="829" t="s">
        <v>2858</v>
      </c>
      <c r="H61" s="75" t="s">
        <v>2859</v>
      </c>
      <c r="I61" s="75" t="s">
        <v>2860</v>
      </c>
      <c r="J61" s="829" t="s">
        <v>2777</v>
      </c>
      <c r="K61" s="829" t="s">
        <v>52</v>
      </c>
      <c r="L61" s="829"/>
      <c r="M61" s="1038">
        <v>11145.51</v>
      </c>
      <c r="N61" s="1038"/>
      <c r="O61" s="1038">
        <v>9145.51</v>
      </c>
      <c r="P61" s="1038"/>
      <c r="Q61" s="829" t="s">
        <v>2861</v>
      </c>
      <c r="R61" s="829" t="s">
        <v>2862</v>
      </c>
    </row>
    <row r="62" spans="1:18" s="13" customFormat="1" ht="120" customHeight="1" x14ac:dyDescent="0.25">
      <c r="A62" s="1231"/>
      <c r="B62" s="831"/>
      <c r="C62" s="831"/>
      <c r="D62" s="831"/>
      <c r="E62" s="831"/>
      <c r="F62" s="831"/>
      <c r="G62" s="831"/>
      <c r="H62" s="48" t="s">
        <v>2863</v>
      </c>
      <c r="I62" s="75" t="s">
        <v>2864</v>
      </c>
      <c r="J62" s="831"/>
      <c r="K62" s="831"/>
      <c r="L62" s="831"/>
      <c r="M62" s="1165"/>
      <c r="N62" s="831"/>
      <c r="O62" s="831"/>
      <c r="P62" s="831"/>
      <c r="Q62" s="831"/>
      <c r="R62" s="831"/>
    </row>
    <row r="63" spans="1:18" s="13" customFormat="1" ht="201.75" customHeight="1" x14ac:dyDescent="0.25">
      <c r="A63" s="829">
        <v>29</v>
      </c>
      <c r="B63" s="829">
        <v>3</v>
      </c>
      <c r="C63" s="829">
        <v>1.3</v>
      </c>
      <c r="D63" s="829">
        <v>13</v>
      </c>
      <c r="E63" s="829" t="s">
        <v>2865</v>
      </c>
      <c r="F63" s="829" t="s">
        <v>2866</v>
      </c>
      <c r="G63" s="829" t="s">
        <v>734</v>
      </c>
      <c r="H63" s="75" t="s">
        <v>1024</v>
      </c>
      <c r="I63" s="75">
        <v>1</v>
      </c>
      <c r="J63" s="829" t="s">
        <v>2777</v>
      </c>
      <c r="K63" s="829" t="s">
        <v>81</v>
      </c>
      <c r="L63" s="829"/>
      <c r="M63" s="1038">
        <v>35077</v>
      </c>
      <c r="N63" s="1038"/>
      <c r="O63" s="1038">
        <v>24477</v>
      </c>
      <c r="P63" s="1038"/>
      <c r="Q63" s="829" t="s">
        <v>2867</v>
      </c>
      <c r="R63" s="829" t="s">
        <v>2868</v>
      </c>
    </row>
    <row r="64" spans="1:18" s="13" customFormat="1" ht="244.5" customHeight="1" x14ac:dyDescent="0.25">
      <c r="A64" s="1230"/>
      <c r="B64" s="831"/>
      <c r="C64" s="831"/>
      <c r="D64" s="831"/>
      <c r="E64" s="831"/>
      <c r="F64" s="831"/>
      <c r="G64" s="831"/>
      <c r="H64" s="48" t="s">
        <v>918</v>
      </c>
      <c r="I64" s="75">
        <v>900</v>
      </c>
      <c r="J64" s="831"/>
      <c r="K64" s="831"/>
      <c r="L64" s="831"/>
      <c r="M64" s="1165"/>
      <c r="N64" s="831"/>
      <c r="O64" s="831"/>
      <c r="P64" s="831"/>
      <c r="Q64" s="831"/>
      <c r="R64" s="831"/>
    </row>
    <row r="65" spans="1:19" s="13" customFormat="1" ht="143.25" customHeight="1" x14ac:dyDescent="0.25">
      <c r="A65" s="829">
        <v>30</v>
      </c>
      <c r="B65" s="829">
        <v>6</v>
      </c>
      <c r="C65" s="829">
        <v>1</v>
      </c>
      <c r="D65" s="829">
        <v>13</v>
      </c>
      <c r="E65" s="829" t="s">
        <v>2869</v>
      </c>
      <c r="F65" s="829" t="s">
        <v>2870</v>
      </c>
      <c r="G65" s="829" t="s">
        <v>734</v>
      </c>
      <c r="H65" s="75" t="s">
        <v>1024</v>
      </c>
      <c r="I65" s="75">
        <v>1</v>
      </c>
      <c r="J65" s="829" t="s">
        <v>2777</v>
      </c>
      <c r="K65" s="829" t="s">
        <v>774</v>
      </c>
      <c r="L65" s="829"/>
      <c r="M65" s="1038">
        <v>34149.31</v>
      </c>
      <c r="N65" s="1038"/>
      <c r="O65" s="1038">
        <v>28815.64</v>
      </c>
      <c r="P65" s="1038"/>
      <c r="Q65" s="829" t="s">
        <v>2871</v>
      </c>
      <c r="R65" s="829" t="s">
        <v>2872</v>
      </c>
    </row>
    <row r="66" spans="1:19" s="13" customFormat="1" ht="42.75" customHeight="1" x14ac:dyDescent="0.25">
      <c r="A66" s="1231"/>
      <c r="B66" s="831"/>
      <c r="C66" s="831"/>
      <c r="D66" s="831"/>
      <c r="E66" s="831"/>
      <c r="F66" s="831"/>
      <c r="G66" s="831"/>
      <c r="H66" s="48" t="s">
        <v>918</v>
      </c>
      <c r="I66" s="75">
        <v>1000</v>
      </c>
      <c r="J66" s="831"/>
      <c r="K66" s="831"/>
      <c r="L66" s="831"/>
      <c r="M66" s="831"/>
      <c r="N66" s="831"/>
      <c r="O66" s="831"/>
      <c r="P66" s="831"/>
      <c r="Q66" s="831"/>
      <c r="R66" s="831"/>
    </row>
    <row r="67" spans="1:19" s="13" customFormat="1" ht="99.75" customHeight="1" x14ac:dyDescent="0.25">
      <c r="A67" s="829">
        <v>31</v>
      </c>
      <c r="B67" s="829">
        <v>6</v>
      </c>
      <c r="C67" s="829">
        <v>1</v>
      </c>
      <c r="D67" s="829">
        <v>13</v>
      </c>
      <c r="E67" s="829" t="s">
        <v>2873</v>
      </c>
      <c r="F67" s="829" t="s">
        <v>2874</v>
      </c>
      <c r="G67" s="829" t="s">
        <v>2875</v>
      </c>
      <c r="H67" s="75" t="s">
        <v>2876</v>
      </c>
      <c r="I67" s="11" t="s">
        <v>2877</v>
      </c>
      <c r="J67" s="829" t="s">
        <v>2777</v>
      </c>
      <c r="K67" s="829" t="s">
        <v>81</v>
      </c>
      <c r="L67" s="829"/>
      <c r="M67" s="1038">
        <v>33191.550000000003</v>
      </c>
      <c r="N67" s="1038"/>
      <c r="O67" s="1038">
        <v>33191.550000000003</v>
      </c>
      <c r="P67" s="1038"/>
      <c r="Q67" s="829" t="s">
        <v>2878</v>
      </c>
      <c r="R67" s="829" t="s">
        <v>2879</v>
      </c>
    </row>
    <row r="68" spans="1:19" s="13" customFormat="1" ht="92.25" customHeight="1" x14ac:dyDescent="0.25">
      <c r="A68" s="1231"/>
      <c r="B68" s="831"/>
      <c r="C68" s="831"/>
      <c r="D68" s="831"/>
      <c r="E68" s="831"/>
      <c r="F68" s="831"/>
      <c r="G68" s="831"/>
      <c r="H68" s="48" t="s">
        <v>2880</v>
      </c>
      <c r="I68" s="11" t="s">
        <v>2881</v>
      </c>
      <c r="J68" s="831"/>
      <c r="K68" s="831"/>
      <c r="L68" s="831"/>
      <c r="M68" s="1165"/>
      <c r="N68" s="831"/>
      <c r="O68" s="1039"/>
      <c r="P68" s="831"/>
      <c r="Q68" s="831"/>
      <c r="R68" s="831"/>
    </row>
    <row r="69" spans="1:19" s="13" customFormat="1" ht="63.75" customHeight="1" x14ac:dyDescent="0.25">
      <c r="A69" s="834">
        <v>32</v>
      </c>
      <c r="B69" s="833" t="s">
        <v>127</v>
      </c>
      <c r="C69" s="833">
        <v>1.3</v>
      </c>
      <c r="D69" s="832">
        <v>13</v>
      </c>
      <c r="E69" s="829" t="s">
        <v>2882</v>
      </c>
      <c r="F69" s="832" t="s">
        <v>2727</v>
      </c>
      <c r="G69" s="842" t="s">
        <v>2732</v>
      </c>
      <c r="H69" s="75" t="s">
        <v>477</v>
      </c>
      <c r="I69" s="90">
        <v>1</v>
      </c>
      <c r="J69" s="832" t="s">
        <v>2728</v>
      </c>
      <c r="K69" s="852" t="s">
        <v>101</v>
      </c>
      <c r="L69" s="1113"/>
      <c r="M69" s="854">
        <v>9627.2999999999993</v>
      </c>
      <c r="N69" s="1113"/>
      <c r="O69" s="854">
        <v>9627.2999999999993</v>
      </c>
      <c r="P69" s="1113"/>
      <c r="Q69" s="832" t="s">
        <v>2714</v>
      </c>
      <c r="R69" s="832" t="s">
        <v>2715</v>
      </c>
      <c r="S69" s="12"/>
    </row>
    <row r="70" spans="1:19" s="13" customFormat="1" ht="63.75" customHeight="1" x14ac:dyDescent="0.25">
      <c r="A70" s="836"/>
      <c r="B70" s="1198"/>
      <c r="C70" s="1198"/>
      <c r="D70" s="1198"/>
      <c r="E70" s="831"/>
      <c r="F70" s="1198"/>
      <c r="G70" s="1233"/>
      <c r="H70" s="75" t="s">
        <v>2729</v>
      </c>
      <c r="I70" s="11" t="s">
        <v>2740</v>
      </c>
      <c r="J70" s="1198"/>
      <c r="K70" s="1198"/>
      <c r="L70" s="1198"/>
      <c r="M70" s="1198"/>
      <c r="N70" s="1198"/>
      <c r="O70" s="1198"/>
      <c r="P70" s="1198"/>
      <c r="Q70" s="1198"/>
      <c r="R70" s="1198"/>
      <c r="S70" s="12"/>
    </row>
    <row r="71" spans="1:19" s="13" customFormat="1" ht="65.25" customHeight="1" x14ac:dyDescent="0.25">
      <c r="A71" s="834">
        <v>33</v>
      </c>
      <c r="B71" s="833" t="s">
        <v>127</v>
      </c>
      <c r="C71" s="833">
        <v>1.3</v>
      </c>
      <c r="D71" s="832">
        <v>13</v>
      </c>
      <c r="E71" s="832" t="s">
        <v>2883</v>
      </c>
      <c r="F71" s="832" t="s">
        <v>2884</v>
      </c>
      <c r="G71" s="832" t="s">
        <v>261</v>
      </c>
      <c r="H71" s="75" t="s">
        <v>477</v>
      </c>
      <c r="I71" s="90">
        <v>1</v>
      </c>
      <c r="J71" s="829" t="s">
        <v>2885</v>
      </c>
      <c r="K71" s="852" t="s">
        <v>127</v>
      </c>
      <c r="L71" s="1113"/>
      <c r="M71" s="854">
        <v>9000</v>
      </c>
      <c r="N71" s="1113"/>
      <c r="O71" s="854">
        <v>9000</v>
      </c>
      <c r="P71" s="1113"/>
      <c r="Q71" s="832" t="s">
        <v>2714</v>
      </c>
      <c r="R71" s="832" t="s">
        <v>2715</v>
      </c>
      <c r="S71" s="12"/>
    </row>
    <row r="72" spans="1:19" s="13" customFormat="1" ht="94.5" customHeight="1" x14ac:dyDescent="0.25">
      <c r="A72" s="836"/>
      <c r="B72" s="1198"/>
      <c r="C72" s="1198"/>
      <c r="D72" s="1198"/>
      <c r="E72" s="1198"/>
      <c r="F72" s="1198"/>
      <c r="G72" s="1198"/>
      <c r="H72" s="75" t="s">
        <v>2886</v>
      </c>
      <c r="I72" s="11" t="s">
        <v>1449</v>
      </c>
      <c r="J72" s="831"/>
      <c r="K72" s="1198"/>
      <c r="L72" s="1198"/>
      <c r="M72" s="1198"/>
      <c r="N72" s="1198"/>
      <c r="O72" s="1198"/>
      <c r="P72" s="1198"/>
      <c r="Q72" s="1198"/>
      <c r="R72" s="1198"/>
      <c r="S72" s="12"/>
    </row>
    <row r="73" spans="1:19" s="18" customFormat="1" ht="46.5" customHeight="1" x14ac:dyDescent="0.25">
      <c r="A73" s="804">
        <v>34</v>
      </c>
      <c r="B73" s="1213" t="s">
        <v>101</v>
      </c>
      <c r="C73" s="1213">
        <v>1</v>
      </c>
      <c r="D73" s="810">
        <v>3</v>
      </c>
      <c r="E73" s="810" t="s">
        <v>2892</v>
      </c>
      <c r="F73" s="810" t="s">
        <v>2887</v>
      </c>
      <c r="G73" s="804" t="s">
        <v>197</v>
      </c>
      <c r="H73" s="667" t="s">
        <v>2888</v>
      </c>
      <c r="I73" s="672">
        <v>1</v>
      </c>
      <c r="J73" s="810" t="s">
        <v>2889</v>
      </c>
      <c r="K73" s="853"/>
      <c r="L73" s="853" t="s">
        <v>52</v>
      </c>
      <c r="M73" s="825"/>
      <c r="N73" s="825">
        <v>14500</v>
      </c>
      <c r="O73" s="825"/>
      <c r="P73" s="825">
        <v>14500</v>
      </c>
      <c r="Q73" s="807" t="s">
        <v>2714</v>
      </c>
      <c r="R73" s="807" t="s">
        <v>2715</v>
      </c>
      <c r="S73" s="17"/>
    </row>
    <row r="74" spans="1:19" s="18" customFormat="1" ht="46.5" customHeight="1" x14ac:dyDescent="0.25">
      <c r="A74" s="849"/>
      <c r="B74" s="849"/>
      <c r="C74" s="849"/>
      <c r="D74" s="811"/>
      <c r="E74" s="811"/>
      <c r="F74" s="811"/>
      <c r="G74" s="849"/>
      <c r="H74" s="667" t="s">
        <v>2890</v>
      </c>
      <c r="I74" s="16" t="s">
        <v>2891</v>
      </c>
      <c r="J74" s="811"/>
      <c r="K74" s="1225"/>
      <c r="L74" s="1225"/>
      <c r="M74" s="1225"/>
      <c r="N74" s="825"/>
      <c r="O74" s="825"/>
      <c r="P74" s="825"/>
      <c r="Q74" s="1225"/>
      <c r="R74" s="1225"/>
      <c r="S74" s="17"/>
    </row>
    <row r="75" spans="1:19" s="18" customFormat="1" ht="55.5" customHeight="1" x14ac:dyDescent="0.25">
      <c r="A75" s="804">
        <v>35</v>
      </c>
      <c r="B75" s="806" t="s">
        <v>68</v>
      </c>
      <c r="C75" s="806">
        <v>1</v>
      </c>
      <c r="D75" s="807">
        <v>6</v>
      </c>
      <c r="E75" s="807" t="s">
        <v>2716</v>
      </c>
      <c r="F75" s="807" t="s">
        <v>2717</v>
      </c>
      <c r="G75" s="807" t="s">
        <v>2718</v>
      </c>
      <c r="H75" s="46" t="s">
        <v>2719</v>
      </c>
      <c r="I75" s="672">
        <v>4</v>
      </c>
      <c r="J75" s="807" t="s">
        <v>2720</v>
      </c>
      <c r="K75" s="853"/>
      <c r="L75" s="853" t="s">
        <v>52</v>
      </c>
      <c r="M75" s="825"/>
      <c r="N75" s="825">
        <v>79137.899999999994</v>
      </c>
      <c r="O75" s="825"/>
      <c r="P75" s="825">
        <v>79137.899999999994</v>
      </c>
      <c r="Q75" s="807" t="s">
        <v>2714</v>
      </c>
      <c r="R75" s="807" t="s">
        <v>2715</v>
      </c>
      <c r="S75" s="17"/>
    </row>
    <row r="76" spans="1:19" s="18" customFormat="1" ht="55.5" customHeight="1" x14ac:dyDescent="0.25">
      <c r="A76" s="849"/>
      <c r="B76" s="1225"/>
      <c r="C76" s="1225"/>
      <c r="D76" s="1225"/>
      <c r="E76" s="1225"/>
      <c r="F76" s="1225"/>
      <c r="G76" s="1225"/>
      <c r="H76" s="667" t="s">
        <v>2721</v>
      </c>
      <c r="I76" s="16" t="s">
        <v>2893</v>
      </c>
      <c r="J76" s="1225"/>
      <c r="K76" s="1225"/>
      <c r="L76" s="1225"/>
      <c r="M76" s="1225"/>
      <c r="N76" s="825"/>
      <c r="O76" s="825"/>
      <c r="P76" s="825"/>
      <c r="Q76" s="1225"/>
      <c r="R76" s="1225"/>
      <c r="S76" s="17"/>
    </row>
    <row r="77" spans="1:19" s="13" customFormat="1" ht="45" customHeight="1" x14ac:dyDescent="0.25">
      <c r="A77" s="834">
        <v>36</v>
      </c>
      <c r="B77" s="833" t="s">
        <v>127</v>
      </c>
      <c r="C77" s="833">
        <v>1</v>
      </c>
      <c r="D77" s="832">
        <v>9</v>
      </c>
      <c r="E77" s="832" t="s">
        <v>54</v>
      </c>
      <c r="F77" s="832" t="s">
        <v>2723</v>
      </c>
      <c r="G77" s="832" t="s">
        <v>1120</v>
      </c>
      <c r="H77" s="48" t="s">
        <v>557</v>
      </c>
      <c r="I77" s="90">
        <v>1</v>
      </c>
      <c r="J77" s="832" t="s">
        <v>2724</v>
      </c>
      <c r="K77" s="852"/>
      <c r="L77" s="834" t="s">
        <v>127</v>
      </c>
      <c r="M77" s="854"/>
      <c r="N77" s="854">
        <v>77511.600000000006</v>
      </c>
      <c r="O77" s="854"/>
      <c r="P77" s="854">
        <v>77511.600000000006</v>
      </c>
      <c r="Q77" s="832" t="s">
        <v>2714</v>
      </c>
      <c r="R77" s="832" t="s">
        <v>2715</v>
      </c>
      <c r="S77" s="12"/>
    </row>
    <row r="78" spans="1:19" s="13" customFormat="1" ht="45" customHeight="1" x14ac:dyDescent="0.25">
      <c r="A78" s="836"/>
      <c r="B78" s="1198"/>
      <c r="C78" s="1198"/>
      <c r="D78" s="1198"/>
      <c r="E78" s="1198"/>
      <c r="F78" s="1198"/>
      <c r="G78" s="1198"/>
      <c r="H78" s="75" t="s">
        <v>2725</v>
      </c>
      <c r="I78" s="11" t="s">
        <v>2894</v>
      </c>
      <c r="J78" s="1198"/>
      <c r="K78" s="1198"/>
      <c r="L78" s="836"/>
      <c r="M78" s="1198"/>
      <c r="N78" s="854"/>
      <c r="O78" s="854"/>
      <c r="P78" s="854"/>
      <c r="Q78" s="1198"/>
      <c r="R78" s="1198"/>
      <c r="S78" s="12"/>
    </row>
    <row r="79" spans="1:19" s="13" customFormat="1" ht="65.25" customHeight="1" x14ac:dyDescent="0.25">
      <c r="A79" s="834">
        <v>37</v>
      </c>
      <c r="B79" s="833" t="s">
        <v>127</v>
      </c>
      <c r="C79" s="833">
        <v>1</v>
      </c>
      <c r="D79" s="832">
        <v>9</v>
      </c>
      <c r="E79" s="832" t="s">
        <v>2726</v>
      </c>
      <c r="F79" s="832" t="s">
        <v>2727</v>
      </c>
      <c r="G79" s="832" t="s">
        <v>2712</v>
      </c>
      <c r="H79" s="48" t="s">
        <v>477</v>
      </c>
      <c r="I79" s="90">
        <v>1</v>
      </c>
      <c r="J79" s="832" t="s">
        <v>2728</v>
      </c>
      <c r="K79" s="852"/>
      <c r="L79" s="833" t="s">
        <v>127</v>
      </c>
      <c r="M79" s="854"/>
      <c r="N79" s="854">
        <v>10696.08</v>
      </c>
      <c r="O79" s="854"/>
      <c r="P79" s="854">
        <v>10000</v>
      </c>
      <c r="Q79" s="832" t="s">
        <v>2714</v>
      </c>
      <c r="R79" s="832" t="s">
        <v>2715</v>
      </c>
      <c r="S79" s="12"/>
    </row>
    <row r="80" spans="1:19" s="13" customFormat="1" ht="65.25" customHeight="1" x14ac:dyDescent="0.25">
      <c r="A80" s="836"/>
      <c r="B80" s="1198"/>
      <c r="C80" s="1198"/>
      <c r="D80" s="1198"/>
      <c r="E80" s="1198"/>
      <c r="F80" s="1198"/>
      <c r="G80" s="1198"/>
      <c r="H80" s="75" t="s">
        <v>2729</v>
      </c>
      <c r="I80" s="11" t="s">
        <v>1406</v>
      </c>
      <c r="J80" s="1198"/>
      <c r="K80" s="1198"/>
      <c r="L80" s="833"/>
      <c r="M80" s="1198"/>
      <c r="N80" s="854"/>
      <c r="O80" s="854"/>
      <c r="P80" s="854"/>
      <c r="Q80" s="1198"/>
      <c r="R80" s="1198"/>
      <c r="S80" s="12"/>
    </row>
    <row r="81" spans="1:19" s="13" customFormat="1" ht="63.75" customHeight="1" x14ac:dyDescent="0.25">
      <c r="A81" s="834">
        <v>38</v>
      </c>
      <c r="B81" s="833" t="s">
        <v>127</v>
      </c>
      <c r="C81" s="833">
        <v>1</v>
      </c>
      <c r="D81" s="832">
        <v>9</v>
      </c>
      <c r="E81" s="832" t="s">
        <v>2741</v>
      </c>
      <c r="F81" s="832" t="s">
        <v>2895</v>
      </c>
      <c r="G81" s="832" t="s">
        <v>2712</v>
      </c>
      <c r="H81" s="48" t="s">
        <v>477</v>
      </c>
      <c r="I81" s="90">
        <v>1</v>
      </c>
      <c r="J81" s="832" t="s">
        <v>2743</v>
      </c>
      <c r="K81" s="852"/>
      <c r="L81" s="834" t="s">
        <v>81</v>
      </c>
      <c r="M81" s="854"/>
      <c r="N81" s="854">
        <v>17265.310000000001</v>
      </c>
      <c r="O81" s="854"/>
      <c r="P81" s="854">
        <v>17265.310000000001</v>
      </c>
      <c r="Q81" s="832" t="s">
        <v>2714</v>
      </c>
      <c r="R81" s="832" t="s">
        <v>2715</v>
      </c>
      <c r="S81" s="12"/>
    </row>
    <row r="82" spans="1:19" s="13" customFormat="1" ht="78" customHeight="1" x14ac:dyDescent="0.25">
      <c r="A82" s="836"/>
      <c r="B82" s="1198"/>
      <c r="C82" s="1198"/>
      <c r="D82" s="1198"/>
      <c r="E82" s="1198"/>
      <c r="F82" s="1198"/>
      <c r="G82" s="1198"/>
      <c r="H82" s="75" t="s">
        <v>2744</v>
      </c>
      <c r="I82" s="11" t="s">
        <v>1097</v>
      </c>
      <c r="J82" s="1198"/>
      <c r="K82" s="1198"/>
      <c r="L82" s="836"/>
      <c r="M82" s="1198"/>
      <c r="N82" s="854"/>
      <c r="O82" s="854"/>
      <c r="P82" s="854"/>
      <c r="Q82" s="1198"/>
      <c r="R82" s="1198"/>
      <c r="S82" s="12"/>
    </row>
    <row r="83" spans="1:19" s="13" customFormat="1" ht="63.75" customHeight="1" x14ac:dyDescent="0.25">
      <c r="A83" s="834">
        <v>39</v>
      </c>
      <c r="B83" s="833" t="s">
        <v>127</v>
      </c>
      <c r="C83" s="833" t="s">
        <v>1665</v>
      </c>
      <c r="D83" s="832">
        <v>10</v>
      </c>
      <c r="E83" s="832" t="s">
        <v>2730</v>
      </c>
      <c r="F83" s="832" t="s">
        <v>2727</v>
      </c>
      <c r="G83" s="832" t="s">
        <v>2712</v>
      </c>
      <c r="H83" s="48" t="s">
        <v>477</v>
      </c>
      <c r="I83" s="90">
        <v>1</v>
      </c>
      <c r="J83" s="832" t="s">
        <v>2728</v>
      </c>
      <c r="K83" s="852"/>
      <c r="L83" s="834" t="s">
        <v>127</v>
      </c>
      <c r="M83" s="854"/>
      <c r="N83" s="854">
        <v>6738.77</v>
      </c>
      <c r="O83" s="854"/>
      <c r="P83" s="854">
        <v>6738.77</v>
      </c>
      <c r="Q83" s="832" t="s">
        <v>2714</v>
      </c>
      <c r="R83" s="1147" t="s">
        <v>2715</v>
      </c>
      <c r="S83" s="12"/>
    </row>
    <row r="84" spans="1:19" s="13" customFormat="1" ht="63.75" customHeight="1" x14ac:dyDescent="0.25">
      <c r="A84" s="836"/>
      <c r="B84" s="1198"/>
      <c r="C84" s="1198"/>
      <c r="D84" s="1198"/>
      <c r="E84" s="1198"/>
      <c r="F84" s="1198"/>
      <c r="G84" s="1198"/>
      <c r="H84" s="75" t="s">
        <v>2729</v>
      </c>
      <c r="I84" s="11" t="s">
        <v>2740</v>
      </c>
      <c r="J84" s="1198"/>
      <c r="K84" s="1198"/>
      <c r="L84" s="836"/>
      <c r="M84" s="1198"/>
      <c r="N84" s="854"/>
      <c r="O84" s="854"/>
      <c r="P84" s="854"/>
      <c r="Q84" s="1198"/>
      <c r="R84" s="1234"/>
      <c r="S84" s="12"/>
    </row>
    <row r="85" spans="1:19" s="13" customFormat="1" ht="63.75" customHeight="1" x14ac:dyDescent="0.25">
      <c r="A85" s="834">
        <v>40</v>
      </c>
      <c r="B85" s="833" t="s">
        <v>127</v>
      </c>
      <c r="C85" s="833" t="s">
        <v>1665</v>
      </c>
      <c r="D85" s="832">
        <v>10</v>
      </c>
      <c r="E85" s="832" t="s">
        <v>2896</v>
      </c>
      <c r="F85" s="832" t="s">
        <v>2727</v>
      </c>
      <c r="G85" s="832" t="s">
        <v>2712</v>
      </c>
      <c r="H85" s="48" t="s">
        <v>477</v>
      </c>
      <c r="I85" s="90">
        <v>1</v>
      </c>
      <c r="J85" s="832" t="s">
        <v>2728</v>
      </c>
      <c r="K85" s="852"/>
      <c r="L85" s="834" t="s">
        <v>127</v>
      </c>
      <c r="M85" s="854"/>
      <c r="N85" s="854">
        <v>8760</v>
      </c>
      <c r="O85" s="854"/>
      <c r="P85" s="854">
        <v>8760</v>
      </c>
      <c r="Q85" s="832" t="s">
        <v>2714</v>
      </c>
      <c r="R85" s="1147" t="s">
        <v>2715</v>
      </c>
      <c r="S85" s="12"/>
    </row>
    <row r="86" spans="1:19" s="13" customFormat="1" ht="63.75" customHeight="1" x14ac:dyDescent="0.25">
      <c r="A86" s="836"/>
      <c r="B86" s="1198"/>
      <c r="C86" s="1198"/>
      <c r="D86" s="1198"/>
      <c r="E86" s="1198"/>
      <c r="F86" s="1198"/>
      <c r="G86" s="1198"/>
      <c r="H86" s="75" t="s">
        <v>2729</v>
      </c>
      <c r="I86" s="11" t="s">
        <v>1382</v>
      </c>
      <c r="J86" s="1198"/>
      <c r="K86" s="1198"/>
      <c r="L86" s="836"/>
      <c r="M86" s="1198"/>
      <c r="N86" s="854"/>
      <c r="O86" s="854"/>
      <c r="P86" s="854"/>
      <c r="Q86" s="1198"/>
      <c r="R86" s="1234"/>
      <c r="S86" s="12"/>
    </row>
    <row r="87" spans="1:19" s="13" customFormat="1" ht="63.75" customHeight="1" x14ac:dyDescent="0.25">
      <c r="A87" s="834">
        <v>41</v>
      </c>
      <c r="B87" s="833" t="s">
        <v>127</v>
      </c>
      <c r="C87" s="833">
        <v>1.3</v>
      </c>
      <c r="D87" s="832">
        <v>13</v>
      </c>
      <c r="E87" s="832" t="s">
        <v>2731</v>
      </c>
      <c r="F87" s="832" t="s">
        <v>2727</v>
      </c>
      <c r="G87" s="842" t="s">
        <v>2732</v>
      </c>
      <c r="H87" s="75" t="s">
        <v>477</v>
      </c>
      <c r="I87" s="90">
        <v>1</v>
      </c>
      <c r="J87" s="832" t="s">
        <v>2728</v>
      </c>
      <c r="K87" s="852"/>
      <c r="L87" s="834" t="s">
        <v>101</v>
      </c>
      <c r="M87" s="854"/>
      <c r="N87" s="854">
        <v>23366.38</v>
      </c>
      <c r="O87" s="854"/>
      <c r="P87" s="854">
        <v>23366.38</v>
      </c>
      <c r="Q87" s="832" t="s">
        <v>2714</v>
      </c>
      <c r="R87" s="832" t="s">
        <v>2715</v>
      </c>
      <c r="S87" s="12"/>
    </row>
    <row r="88" spans="1:19" s="13" customFormat="1" ht="63.75" customHeight="1" x14ac:dyDescent="0.25">
      <c r="A88" s="836"/>
      <c r="B88" s="1198"/>
      <c r="C88" s="1198"/>
      <c r="D88" s="1198"/>
      <c r="E88" s="1198"/>
      <c r="F88" s="1198"/>
      <c r="G88" s="1233"/>
      <c r="H88" s="75" t="s">
        <v>2729</v>
      </c>
      <c r="I88" s="11" t="s">
        <v>1382</v>
      </c>
      <c r="J88" s="1198"/>
      <c r="K88" s="1198"/>
      <c r="L88" s="836"/>
      <c r="M88" s="1198"/>
      <c r="N88" s="854"/>
      <c r="O88" s="854"/>
      <c r="P88" s="854"/>
      <c r="Q88" s="1198"/>
      <c r="R88" s="1198"/>
      <c r="S88" s="12"/>
    </row>
    <row r="89" spans="1:19" s="13" customFormat="1" ht="63.75" customHeight="1" x14ac:dyDescent="0.25">
      <c r="A89" s="834">
        <v>42</v>
      </c>
      <c r="B89" s="833" t="s">
        <v>127</v>
      </c>
      <c r="C89" s="833">
        <v>1.3</v>
      </c>
      <c r="D89" s="832">
        <v>13</v>
      </c>
      <c r="E89" s="829" t="s">
        <v>2882</v>
      </c>
      <c r="F89" s="832" t="s">
        <v>2727</v>
      </c>
      <c r="G89" s="842" t="s">
        <v>2732</v>
      </c>
      <c r="H89" s="75" t="s">
        <v>477</v>
      </c>
      <c r="I89" s="90">
        <v>1</v>
      </c>
      <c r="J89" s="832" t="s">
        <v>2728</v>
      </c>
      <c r="K89" s="852"/>
      <c r="L89" s="834" t="s">
        <v>81</v>
      </c>
      <c r="M89" s="854"/>
      <c r="N89" s="854">
        <v>4800</v>
      </c>
      <c r="O89" s="854"/>
      <c r="P89" s="854">
        <v>4800</v>
      </c>
      <c r="Q89" s="832" t="s">
        <v>2714</v>
      </c>
      <c r="R89" s="832" t="s">
        <v>2715</v>
      </c>
      <c r="S89" s="12"/>
    </row>
    <row r="90" spans="1:19" s="13" customFormat="1" ht="63.75" customHeight="1" x14ac:dyDescent="0.25">
      <c r="A90" s="836"/>
      <c r="B90" s="1198"/>
      <c r="C90" s="1198"/>
      <c r="D90" s="1198"/>
      <c r="E90" s="831"/>
      <c r="F90" s="1198"/>
      <c r="G90" s="1233"/>
      <c r="H90" s="75" t="s">
        <v>2729</v>
      </c>
      <c r="I90" s="11" t="s">
        <v>2740</v>
      </c>
      <c r="J90" s="1198"/>
      <c r="K90" s="1198"/>
      <c r="L90" s="836"/>
      <c r="M90" s="1198"/>
      <c r="N90" s="854"/>
      <c r="O90" s="854"/>
      <c r="P90" s="854"/>
      <c r="Q90" s="1198"/>
      <c r="R90" s="1198"/>
      <c r="S90" s="12"/>
    </row>
    <row r="91" spans="1:19" s="13" customFormat="1" ht="89.25" customHeight="1" x14ac:dyDescent="0.25">
      <c r="A91" s="834">
        <v>43</v>
      </c>
      <c r="B91" s="833" t="s">
        <v>127</v>
      </c>
      <c r="C91" s="833">
        <v>1.3</v>
      </c>
      <c r="D91" s="832">
        <v>13</v>
      </c>
      <c r="E91" s="832" t="s">
        <v>2034</v>
      </c>
      <c r="F91" s="832" t="s">
        <v>2733</v>
      </c>
      <c r="G91" s="832" t="s">
        <v>2734</v>
      </c>
      <c r="H91" s="48" t="s">
        <v>1534</v>
      </c>
      <c r="I91" s="90">
        <v>1</v>
      </c>
      <c r="J91" s="832" t="s">
        <v>2735</v>
      </c>
      <c r="K91" s="852"/>
      <c r="L91" s="834" t="s">
        <v>127</v>
      </c>
      <c r="M91" s="854"/>
      <c r="N91" s="854">
        <v>5875.85</v>
      </c>
      <c r="O91" s="854"/>
      <c r="P91" s="854">
        <v>5875.85</v>
      </c>
      <c r="Q91" s="832" t="s">
        <v>2714</v>
      </c>
      <c r="R91" s="832" t="s">
        <v>2715</v>
      </c>
      <c r="S91" s="12"/>
    </row>
    <row r="92" spans="1:19" s="13" customFormat="1" ht="89.25" customHeight="1" x14ac:dyDescent="0.25">
      <c r="A92" s="836"/>
      <c r="B92" s="1198"/>
      <c r="C92" s="1198"/>
      <c r="D92" s="1198"/>
      <c r="E92" s="1198"/>
      <c r="F92" s="1198"/>
      <c r="G92" s="1198"/>
      <c r="H92" s="75" t="s">
        <v>2736</v>
      </c>
      <c r="I92" s="11" t="s">
        <v>2737</v>
      </c>
      <c r="J92" s="1198"/>
      <c r="K92" s="1198"/>
      <c r="L92" s="836"/>
      <c r="M92" s="1198"/>
      <c r="N92" s="854"/>
      <c r="O92" s="854"/>
      <c r="P92" s="854"/>
      <c r="Q92" s="1198"/>
      <c r="R92" s="1198"/>
      <c r="S92" s="12"/>
    </row>
    <row r="93" spans="1:19" s="13" customFormat="1" ht="42.75" customHeight="1" x14ac:dyDescent="0.25">
      <c r="A93" s="834">
        <v>44</v>
      </c>
      <c r="B93" s="833" t="s">
        <v>127</v>
      </c>
      <c r="C93" s="833">
        <v>1.3</v>
      </c>
      <c r="D93" s="832">
        <v>13</v>
      </c>
      <c r="E93" s="832" t="s">
        <v>2738</v>
      </c>
      <c r="F93" s="832" t="s">
        <v>2727</v>
      </c>
      <c r="G93" s="832" t="s">
        <v>2712</v>
      </c>
      <c r="H93" s="75" t="s">
        <v>477</v>
      </c>
      <c r="I93" s="90">
        <v>1</v>
      </c>
      <c r="J93" s="832" t="s">
        <v>2739</v>
      </c>
      <c r="K93" s="852"/>
      <c r="L93" s="834" t="s">
        <v>127</v>
      </c>
      <c r="M93" s="854"/>
      <c r="N93" s="915">
        <v>8412</v>
      </c>
      <c r="O93" s="915"/>
      <c r="P93" s="915">
        <v>8412</v>
      </c>
      <c r="Q93" s="832" t="s">
        <v>2714</v>
      </c>
      <c r="R93" s="832" t="s">
        <v>2715</v>
      </c>
      <c r="S93" s="12"/>
    </row>
    <row r="94" spans="1:19" s="13" customFormat="1" ht="42.75" customHeight="1" x14ac:dyDescent="0.25">
      <c r="A94" s="836"/>
      <c r="B94" s="1198"/>
      <c r="C94" s="1198"/>
      <c r="D94" s="1198"/>
      <c r="E94" s="1198"/>
      <c r="F94" s="1198"/>
      <c r="G94" s="1198"/>
      <c r="H94" s="75" t="s">
        <v>2729</v>
      </c>
      <c r="I94" s="258" t="s">
        <v>2740</v>
      </c>
      <c r="J94" s="1198"/>
      <c r="K94" s="1198"/>
      <c r="L94" s="836"/>
      <c r="M94" s="1198"/>
      <c r="N94" s="917"/>
      <c r="O94" s="917"/>
      <c r="P94" s="917"/>
      <c r="Q94" s="1198"/>
      <c r="R94" s="1198"/>
      <c r="S94" s="12"/>
    </row>
    <row r="95" spans="1:19" s="13" customFormat="1" ht="51.75" customHeight="1" x14ac:dyDescent="0.25">
      <c r="A95" s="834">
        <v>45</v>
      </c>
      <c r="B95" s="833" t="s">
        <v>127</v>
      </c>
      <c r="C95" s="833">
        <v>1.3</v>
      </c>
      <c r="D95" s="832">
        <v>13</v>
      </c>
      <c r="E95" s="832" t="s">
        <v>2897</v>
      </c>
      <c r="F95" s="832" t="s">
        <v>2898</v>
      </c>
      <c r="G95" s="832" t="s">
        <v>2712</v>
      </c>
      <c r="H95" s="75" t="s">
        <v>477</v>
      </c>
      <c r="I95" s="90">
        <v>1</v>
      </c>
      <c r="J95" s="832" t="s">
        <v>2739</v>
      </c>
      <c r="K95" s="852"/>
      <c r="L95" s="834" t="s">
        <v>101</v>
      </c>
      <c r="M95" s="854"/>
      <c r="N95" s="915">
        <v>9547.26</v>
      </c>
      <c r="O95" s="915"/>
      <c r="P95" s="915">
        <v>9547.26</v>
      </c>
      <c r="Q95" s="832" t="s">
        <v>2714</v>
      </c>
      <c r="R95" s="832" t="s">
        <v>2715</v>
      </c>
      <c r="S95" s="12"/>
    </row>
    <row r="96" spans="1:19" s="13" customFormat="1" ht="51.75" customHeight="1" x14ac:dyDescent="0.25">
      <c r="A96" s="836"/>
      <c r="B96" s="1198"/>
      <c r="C96" s="1198"/>
      <c r="D96" s="1198"/>
      <c r="E96" s="1198"/>
      <c r="F96" s="1198"/>
      <c r="G96" s="1198"/>
      <c r="H96" s="75" t="s">
        <v>2729</v>
      </c>
      <c r="I96" s="258" t="s">
        <v>2740</v>
      </c>
      <c r="J96" s="1198"/>
      <c r="K96" s="1198"/>
      <c r="L96" s="836"/>
      <c r="M96" s="1198"/>
      <c r="N96" s="917"/>
      <c r="O96" s="917"/>
      <c r="P96" s="917"/>
      <c r="Q96" s="1198"/>
      <c r="R96" s="1198"/>
      <c r="S96" s="12"/>
    </row>
    <row r="97" spans="1:19" s="13" customFormat="1" ht="247.5" customHeight="1" x14ac:dyDescent="0.25">
      <c r="A97" s="90">
        <v>46</v>
      </c>
      <c r="B97" s="90">
        <v>1</v>
      </c>
      <c r="C97" s="90">
        <v>5</v>
      </c>
      <c r="D97" s="75">
        <v>4</v>
      </c>
      <c r="E97" s="75" t="s">
        <v>2899</v>
      </c>
      <c r="F97" s="75" t="s">
        <v>2900</v>
      </c>
      <c r="G97" s="75" t="s">
        <v>2901</v>
      </c>
      <c r="H97" s="75" t="s">
        <v>2902</v>
      </c>
      <c r="I97" s="11" t="s">
        <v>2903</v>
      </c>
      <c r="J97" s="75" t="s">
        <v>2904</v>
      </c>
      <c r="K97" s="71"/>
      <c r="L97" s="99" t="s">
        <v>101</v>
      </c>
      <c r="M97" s="79"/>
      <c r="N97" s="79">
        <v>5607.55</v>
      </c>
      <c r="O97" s="79"/>
      <c r="P97" s="79">
        <v>4442</v>
      </c>
      <c r="Q97" s="92" t="s">
        <v>2759</v>
      </c>
      <c r="R97" s="75" t="s">
        <v>2760</v>
      </c>
      <c r="S97" s="12"/>
    </row>
    <row r="98" spans="1:19" s="18" customFormat="1" ht="207.75" customHeight="1" x14ac:dyDescent="0.25">
      <c r="A98" s="672">
        <v>47</v>
      </c>
      <c r="B98" s="672">
        <v>1</v>
      </c>
      <c r="C98" s="672">
        <v>5</v>
      </c>
      <c r="D98" s="667">
        <v>4</v>
      </c>
      <c r="E98" s="667" t="s">
        <v>2905</v>
      </c>
      <c r="F98" s="667" t="s">
        <v>2906</v>
      </c>
      <c r="G98" s="667" t="s">
        <v>250</v>
      </c>
      <c r="H98" s="667" t="s">
        <v>2902</v>
      </c>
      <c r="I98" s="16" t="s">
        <v>6279</v>
      </c>
      <c r="J98" s="667" t="s">
        <v>2904</v>
      </c>
      <c r="K98" s="676"/>
      <c r="L98" s="676" t="s">
        <v>2908</v>
      </c>
      <c r="M98" s="677"/>
      <c r="N98" s="677">
        <v>46000</v>
      </c>
      <c r="O98" s="677"/>
      <c r="P98" s="677">
        <v>36638</v>
      </c>
      <c r="Q98" s="667" t="s">
        <v>2749</v>
      </c>
      <c r="R98" s="667" t="s">
        <v>2907</v>
      </c>
      <c r="S98" s="17"/>
    </row>
    <row r="99" spans="1:19" s="13" customFormat="1" ht="201" customHeight="1" x14ac:dyDescent="0.25">
      <c r="A99" s="90">
        <v>48</v>
      </c>
      <c r="B99" s="90">
        <v>6</v>
      </c>
      <c r="C99" s="90">
        <v>5</v>
      </c>
      <c r="D99" s="75">
        <v>4</v>
      </c>
      <c r="E99" s="75" t="s">
        <v>2909</v>
      </c>
      <c r="F99" s="75" t="s">
        <v>2910</v>
      </c>
      <c r="G99" s="75" t="s">
        <v>2901</v>
      </c>
      <c r="H99" s="75" t="s">
        <v>2902</v>
      </c>
      <c r="I99" s="11" t="s">
        <v>2911</v>
      </c>
      <c r="J99" s="75" t="s">
        <v>2912</v>
      </c>
      <c r="K99" s="99"/>
      <c r="L99" s="99" t="s">
        <v>101</v>
      </c>
      <c r="M99" s="79"/>
      <c r="N99" s="79">
        <v>18133.88</v>
      </c>
      <c r="O99" s="79"/>
      <c r="P99" s="79">
        <v>18133.88</v>
      </c>
      <c r="Q99" s="75" t="s">
        <v>2913</v>
      </c>
      <c r="R99" s="75" t="s">
        <v>2914</v>
      </c>
      <c r="S99" s="12"/>
    </row>
    <row r="100" spans="1:19" s="18" customFormat="1" ht="150.75" customHeight="1" x14ac:dyDescent="0.25">
      <c r="A100" s="672">
        <v>49</v>
      </c>
      <c r="B100" s="672">
        <v>6</v>
      </c>
      <c r="C100" s="672">
        <v>5</v>
      </c>
      <c r="D100" s="667">
        <v>4</v>
      </c>
      <c r="E100" s="667" t="s">
        <v>2915</v>
      </c>
      <c r="F100" s="667" t="s">
        <v>2916</v>
      </c>
      <c r="G100" s="667" t="s">
        <v>2917</v>
      </c>
      <c r="H100" s="667" t="s">
        <v>2918</v>
      </c>
      <c r="I100" s="16" t="s">
        <v>2919</v>
      </c>
      <c r="J100" s="667" t="s">
        <v>2904</v>
      </c>
      <c r="K100" s="676"/>
      <c r="L100" s="676" t="s">
        <v>52</v>
      </c>
      <c r="M100" s="677"/>
      <c r="N100" s="677">
        <v>9264.2999999999993</v>
      </c>
      <c r="O100" s="677"/>
      <c r="P100" s="677">
        <v>8706.5</v>
      </c>
      <c r="Q100" s="667" t="s">
        <v>2920</v>
      </c>
      <c r="R100" s="667" t="s">
        <v>2921</v>
      </c>
      <c r="S100" s="17"/>
    </row>
    <row r="101" spans="1:19" s="18" customFormat="1" ht="198" customHeight="1" x14ac:dyDescent="0.25">
      <c r="A101" s="672">
        <v>50</v>
      </c>
      <c r="B101" s="672">
        <v>6</v>
      </c>
      <c r="C101" s="672">
        <v>1</v>
      </c>
      <c r="D101" s="667">
        <v>6</v>
      </c>
      <c r="E101" s="667" t="s">
        <v>2922</v>
      </c>
      <c r="F101" s="667" t="s">
        <v>2923</v>
      </c>
      <c r="G101" s="667" t="s">
        <v>2924</v>
      </c>
      <c r="H101" s="667" t="s">
        <v>2925</v>
      </c>
      <c r="I101" s="16" t="s">
        <v>2926</v>
      </c>
      <c r="J101" s="667" t="s">
        <v>2927</v>
      </c>
      <c r="K101" s="676"/>
      <c r="L101" s="676" t="s">
        <v>124</v>
      </c>
      <c r="M101" s="677"/>
      <c r="N101" s="677">
        <v>29843.03</v>
      </c>
      <c r="O101" s="677"/>
      <c r="P101" s="677">
        <v>23388.55</v>
      </c>
      <c r="Q101" s="667" t="s">
        <v>2840</v>
      </c>
      <c r="R101" s="667" t="s">
        <v>2928</v>
      </c>
      <c r="S101" s="17"/>
    </row>
    <row r="102" spans="1:19" s="18" customFormat="1" ht="204" customHeight="1" x14ac:dyDescent="0.25">
      <c r="A102" s="672">
        <v>51</v>
      </c>
      <c r="B102" s="672">
        <v>6</v>
      </c>
      <c r="C102" s="672">
        <v>1</v>
      </c>
      <c r="D102" s="667">
        <v>6</v>
      </c>
      <c r="E102" s="667" t="s">
        <v>2929</v>
      </c>
      <c r="F102" s="667" t="s">
        <v>2930</v>
      </c>
      <c r="G102" s="667" t="s">
        <v>6280</v>
      </c>
      <c r="H102" s="667" t="s">
        <v>6281</v>
      </c>
      <c r="I102" s="16" t="s">
        <v>6282</v>
      </c>
      <c r="J102" s="667" t="s">
        <v>2931</v>
      </c>
      <c r="K102" s="676"/>
      <c r="L102" s="676" t="s">
        <v>161</v>
      </c>
      <c r="M102" s="677"/>
      <c r="N102" s="677">
        <v>6367.75</v>
      </c>
      <c r="O102" s="677"/>
      <c r="P102" s="677">
        <v>4710.12</v>
      </c>
      <c r="Q102" s="667" t="s">
        <v>2932</v>
      </c>
      <c r="R102" s="667" t="s">
        <v>2933</v>
      </c>
      <c r="S102" s="17"/>
    </row>
    <row r="103" spans="1:19" s="18" customFormat="1" ht="274.5" customHeight="1" x14ac:dyDescent="0.25">
      <c r="A103" s="672">
        <v>52</v>
      </c>
      <c r="B103" s="672">
        <v>6</v>
      </c>
      <c r="C103" s="672">
        <v>1</v>
      </c>
      <c r="D103" s="667">
        <v>6</v>
      </c>
      <c r="E103" s="667" t="s">
        <v>2934</v>
      </c>
      <c r="F103" s="667" t="s">
        <v>2935</v>
      </c>
      <c r="G103" s="667" t="s">
        <v>170</v>
      </c>
      <c r="H103" s="667" t="s">
        <v>2936</v>
      </c>
      <c r="I103" s="16" t="s">
        <v>2937</v>
      </c>
      <c r="J103" s="667" t="s">
        <v>2938</v>
      </c>
      <c r="K103" s="676"/>
      <c r="L103" s="676" t="s">
        <v>127</v>
      </c>
      <c r="M103" s="677"/>
      <c r="N103" s="677">
        <v>6540.95</v>
      </c>
      <c r="O103" s="677"/>
      <c r="P103" s="677">
        <v>6540.95</v>
      </c>
      <c r="Q103" s="667" t="s">
        <v>2939</v>
      </c>
      <c r="R103" s="667" t="s">
        <v>2940</v>
      </c>
      <c r="S103" s="17"/>
    </row>
    <row r="104" spans="1:19" s="13" customFormat="1" ht="156.75" customHeight="1" x14ac:dyDescent="0.25">
      <c r="A104" s="90">
        <v>53</v>
      </c>
      <c r="B104" s="90">
        <v>1</v>
      </c>
      <c r="C104" s="90">
        <v>1</v>
      </c>
      <c r="D104" s="75">
        <v>6</v>
      </c>
      <c r="E104" s="75" t="s">
        <v>2941</v>
      </c>
      <c r="F104" s="75" t="s">
        <v>2791</v>
      </c>
      <c r="G104" s="75" t="s">
        <v>220</v>
      </c>
      <c r="H104" s="75" t="s">
        <v>2942</v>
      </c>
      <c r="I104" s="11" t="s">
        <v>2943</v>
      </c>
      <c r="J104" s="75" t="s">
        <v>2944</v>
      </c>
      <c r="K104" s="93"/>
      <c r="L104" s="99" t="s">
        <v>774</v>
      </c>
      <c r="M104" s="79"/>
      <c r="N104" s="79">
        <v>13575</v>
      </c>
      <c r="O104" s="79"/>
      <c r="P104" s="79">
        <v>13575</v>
      </c>
      <c r="Q104" s="75" t="s">
        <v>2794</v>
      </c>
      <c r="R104" s="75" t="s">
        <v>2945</v>
      </c>
      <c r="S104" s="12"/>
    </row>
    <row r="105" spans="1:19" s="18" customFormat="1" ht="342" customHeight="1" x14ac:dyDescent="0.25">
      <c r="A105" s="672">
        <v>54</v>
      </c>
      <c r="B105" s="672">
        <v>6</v>
      </c>
      <c r="C105" s="672">
        <v>1</v>
      </c>
      <c r="D105" s="667">
        <v>9</v>
      </c>
      <c r="E105" s="667" t="s">
        <v>2946</v>
      </c>
      <c r="F105" s="667" t="s">
        <v>6283</v>
      </c>
      <c r="G105" s="667" t="s">
        <v>2947</v>
      </c>
      <c r="H105" s="667" t="s">
        <v>2948</v>
      </c>
      <c r="I105" s="16" t="s">
        <v>6284</v>
      </c>
      <c r="J105" s="667" t="s">
        <v>2949</v>
      </c>
      <c r="K105" s="676"/>
      <c r="L105" s="676" t="s">
        <v>1107</v>
      </c>
      <c r="M105" s="677"/>
      <c r="N105" s="677">
        <v>40886.19</v>
      </c>
      <c r="O105" s="677"/>
      <c r="P105" s="677">
        <v>29114.080000000002</v>
      </c>
      <c r="Q105" s="667" t="s">
        <v>2778</v>
      </c>
      <c r="R105" s="667" t="s">
        <v>2779</v>
      </c>
      <c r="S105" s="17"/>
    </row>
    <row r="106" spans="1:19" s="18" customFormat="1" ht="365.25" customHeight="1" x14ac:dyDescent="0.25">
      <c r="A106" s="672">
        <v>55</v>
      </c>
      <c r="B106" s="672">
        <v>1</v>
      </c>
      <c r="C106" s="672" t="s">
        <v>1665</v>
      </c>
      <c r="D106" s="667">
        <v>10</v>
      </c>
      <c r="E106" s="667" t="s">
        <v>2950</v>
      </c>
      <c r="F106" s="667" t="s">
        <v>2808</v>
      </c>
      <c r="G106" s="667" t="s">
        <v>2951</v>
      </c>
      <c r="H106" s="667" t="s">
        <v>2952</v>
      </c>
      <c r="I106" s="16" t="s">
        <v>2953</v>
      </c>
      <c r="J106" s="667" t="s">
        <v>2954</v>
      </c>
      <c r="K106" s="676"/>
      <c r="L106" s="676" t="s">
        <v>73</v>
      </c>
      <c r="M106" s="677"/>
      <c r="N106" s="677">
        <v>207135</v>
      </c>
      <c r="O106" s="677"/>
      <c r="P106" s="677">
        <v>75000</v>
      </c>
      <c r="Q106" s="667" t="s">
        <v>2811</v>
      </c>
      <c r="R106" s="667" t="s">
        <v>2955</v>
      </c>
      <c r="S106" s="17"/>
    </row>
    <row r="107" spans="1:19" s="18" customFormat="1" ht="273.75" customHeight="1" x14ac:dyDescent="0.25">
      <c r="A107" s="672">
        <v>56</v>
      </c>
      <c r="B107" s="672">
        <v>6</v>
      </c>
      <c r="C107" s="672">
        <v>5</v>
      </c>
      <c r="D107" s="667">
        <v>11</v>
      </c>
      <c r="E107" s="667" t="s">
        <v>2956</v>
      </c>
      <c r="F107" s="667" t="s">
        <v>2957</v>
      </c>
      <c r="G107" s="667" t="s">
        <v>2958</v>
      </c>
      <c r="H107" s="667" t="s">
        <v>2959</v>
      </c>
      <c r="I107" s="16" t="s">
        <v>6285</v>
      </c>
      <c r="J107" s="667" t="s">
        <v>2960</v>
      </c>
      <c r="K107" s="676"/>
      <c r="L107" s="676" t="s">
        <v>101</v>
      </c>
      <c r="M107" s="677"/>
      <c r="N107" s="677">
        <v>21353</v>
      </c>
      <c r="O107" s="677"/>
      <c r="P107" s="677">
        <v>18000</v>
      </c>
      <c r="Q107" s="667" t="s">
        <v>2961</v>
      </c>
      <c r="R107" s="667" t="s">
        <v>2962</v>
      </c>
      <c r="S107" s="17"/>
    </row>
    <row r="108" spans="1:19" s="13" customFormat="1" ht="348" customHeight="1" x14ac:dyDescent="0.25">
      <c r="A108" s="90">
        <v>57</v>
      </c>
      <c r="B108" s="90">
        <v>6</v>
      </c>
      <c r="C108" s="90">
        <v>5</v>
      </c>
      <c r="D108" s="75">
        <v>11</v>
      </c>
      <c r="E108" s="75" t="s">
        <v>2963</v>
      </c>
      <c r="F108" s="75" t="s">
        <v>2964</v>
      </c>
      <c r="G108" s="75" t="s">
        <v>2965</v>
      </c>
      <c r="H108" s="75" t="s">
        <v>2966</v>
      </c>
      <c r="I108" s="11" t="s">
        <v>2967</v>
      </c>
      <c r="J108" s="75" t="s">
        <v>2968</v>
      </c>
      <c r="K108" s="99"/>
      <c r="L108" s="99" t="s">
        <v>101</v>
      </c>
      <c r="M108" s="79"/>
      <c r="N108" s="79">
        <v>15608.39</v>
      </c>
      <c r="O108" s="79"/>
      <c r="P108" s="79">
        <v>10808.39</v>
      </c>
      <c r="Q108" s="75" t="s">
        <v>2816</v>
      </c>
      <c r="R108" s="75" t="s">
        <v>2969</v>
      </c>
      <c r="S108" s="12"/>
    </row>
    <row r="109" spans="1:19" s="18" customFormat="1" ht="135.75" customHeight="1" x14ac:dyDescent="0.25">
      <c r="A109" s="672">
        <v>58</v>
      </c>
      <c r="B109" s="672">
        <v>6</v>
      </c>
      <c r="C109" s="672">
        <v>5</v>
      </c>
      <c r="D109" s="667">
        <v>11</v>
      </c>
      <c r="E109" s="667" t="s">
        <v>2970</v>
      </c>
      <c r="F109" s="667" t="s">
        <v>2971</v>
      </c>
      <c r="G109" s="667" t="s">
        <v>2972</v>
      </c>
      <c r="H109" s="667" t="s">
        <v>2973</v>
      </c>
      <c r="I109" s="16" t="s">
        <v>6286</v>
      </c>
      <c r="J109" s="667" t="s">
        <v>2974</v>
      </c>
      <c r="K109" s="676"/>
      <c r="L109" s="676" t="s">
        <v>124</v>
      </c>
      <c r="M109" s="677"/>
      <c r="N109" s="677">
        <v>18667.669999999998</v>
      </c>
      <c r="O109" s="677"/>
      <c r="P109" s="677">
        <v>9497.82</v>
      </c>
      <c r="Q109" s="667" t="s">
        <v>2840</v>
      </c>
      <c r="R109" s="667" t="s">
        <v>2928</v>
      </c>
      <c r="S109" s="17"/>
    </row>
    <row r="110" spans="1:19" s="18" customFormat="1" ht="131.25" customHeight="1" x14ac:dyDescent="0.25">
      <c r="A110" s="672">
        <v>59</v>
      </c>
      <c r="B110" s="672">
        <v>6</v>
      </c>
      <c r="C110" s="672">
        <v>5</v>
      </c>
      <c r="D110" s="667">
        <v>11</v>
      </c>
      <c r="E110" s="667" t="s">
        <v>2825</v>
      </c>
      <c r="F110" s="667" t="s">
        <v>2975</v>
      </c>
      <c r="G110" s="667" t="s">
        <v>2827</v>
      </c>
      <c r="H110" s="667" t="s">
        <v>2976</v>
      </c>
      <c r="I110" s="16" t="s">
        <v>6287</v>
      </c>
      <c r="J110" s="667" t="s">
        <v>2777</v>
      </c>
      <c r="K110" s="676"/>
      <c r="L110" s="676" t="s">
        <v>81</v>
      </c>
      <c r="M110" s="677"/>
      <c r="N110" s="677">
        <v>9105.01</v>
      </c>
      <c r="O110" s="677"/>
      <c r="P110" s="677">
        <v>7670</v>
      </c>
      <c r="Q110" s="667" t="s">
        <v>2830</v>
      </c>
      <c r="R110" s="667" t="s">
        <v>2977</v>
      </c>
      <c r="S110" s="17"/>
    </row>
    <row r="111" spans="1:19" s="18" customFormat="1" ht="189.75" customHeight="1" x14ac:dyDescent="0.25">
      <c r="A111" s="672">
        <v>60</v>
      </c>
      <c r="B111" s="672">
        <v>6</v>
      </c>
      <c r="C111" s="672">
        <v>5</v>
      </c>
      <c r="D111" s="667">
        <v>11</v>
      </c>
      <c r="E111" s="667" t="s">
        <v>2978</v>
      </c>
      <c r="F111" s="667" t="s">
        <v>2979</v>
      </c>
      <c r="G111" s="667" t="s">
        <v>2980</v>
      </c>
      <c r="H111" s="667" t="s">
        <v>2981</v>
      </c>
      <c r="I111" s="16" t="s">
        <v>6288</v>
      </c>
      <c r="J111" s="667" t="s">
        <v>2982</v>
      </c>
      <c r="K111" s="676"/>
      <c r="L111" s="676" t="s">
        <v>124</v>
      </c>
      <c r="M111" s="677"/>
      <c r="N111" s="677">
        <v>30444.86</v>
      </c>
      <c r="O111" s="677"/>
      <c r="P111" s="677">
        <v>24623.81</v>
      </c>
      <c r="Q111" s="667" t="s">
        <v>2983</v>
      </c>
      <c r="R111" s="667" t="s">
        <v>2984</v>
      </c>
      <c r="S111" s="17"/>
    </row>
    <row r="112" spans="1:19" s="18" customFormat="1" ht="185.25" customHeight="1" x14ac:dyDescent="0.25">
      <c r="A112" s="672">
        <v>61</v>
      </c>
      <c r="B112" s="672">
        <v>6</v>
      </c>
      <c r="C112" s="672" t="s">
        <v>2985</v>
      </c>
      <c r="D112" s="667">
        <v>11</v>
      </c>
      <c r="E112" s="667" t="s">
        <v>2986</v>
      </c>
      <c r="F112" s="667" t="s">
        <v>2987</v>
      </c>
      <c r="G112" s="667" t="s">
        <v>165</v>
      </c>
      <c r="H112" s="667" t="s">
        <v>2988</v>
      </c>
      <c r="I112" s="16" t="s">
        <v>767</v>
      </c>
      <c r="J112" s="667" t="s">
        <v>2989</v>
      </c>
      <c r="K112" s="676"/>
      <c r="L112" s="676" t="s">
        <v>161</v>
      </c>
      <c r="M112" s="677"/>
      <c r="N112" s="677">
        <v>23971</v>
      </c>
      <c r="O112" s="677"/>
      <c r="P112" s="677">
        <v>23971</v>
      </c>
      <c r="Q112" s="667" t="s">
        <v>2990</v>
      </c>
      <c r="R112" s="667" t="s">
        <v>2824</v>
      </c>
      <c r="S112" s="17"/>
    </row>
    <row r="113" spans="1:19" s="13" customFormat="1" ht="164.25" customHeight="1" x14ac:dyDescent="0.25">
      <c r="A113" s="90">
        <v>62</v>
      </c>
      <c r="B113" s="90">
        <v>2</v>
      </c>
      <c r="C113" s="90">
        <v>2</v>
      </c>
      <c r="D113" s="75">
        <v>12</v>
      </c>
      <c r="E113" s="75" t="s">
        <v>2991</v>
      </c>
      <c r="F113" s="75" t="s">
        <v>2849</v>
      </c>
      <c r="G113" s="75" t="s">
        <v>179</v>
      </c>
      <c r="H113" s="75" t="s">
        <v>771</v>
      </c>
      <c r="I113" s="11" t="s">
        <v>2992</v>
      </c>
      <c r="J113" s="75" t="s">
        <v>2850</v>
      </c>
      <c r="K113" s="99"/>
      <c r="L113" s="99" t="s">
        <v>81</v>
      </c>
      <c r="M113" s="79"/>
      <c r="N113" s="79">
        <v>13756.1</v>
      </c>
      <c r="O113" s="79"/>
      <c r="P113" s="79">
        <v>11000</v>
      </c>
      <c r="Q113" s="75" t="s">
        <v>2993</v>
      </c>
      <c r="R113" s="75" t="s">
        <v>2955</v>
      </c>
      <c r="S113" s="12"/>
    </row>
    <row r="114" spans="1:19" s="13" customFormat="1" ht="272.25" customHeight="1" x14ac:dyDescent="0.25">
      <c r="A114" s="90">
        <v>63</v>
      </c>
      <c r="B114" s="90">
        <v>6</v>
      </c>
      <c r="C114" s="90">
        <v>1</v>
      </c>
      <c r="D114" s="75">
        <v>13</v>
      </c>
      <c r="E114" s="75" t="s">
        <v>2994</v>
      </c>
      <c r="F114" s="75" t="s">
        <v>3028</v>
      </c>
      <c r="G114" s="75" t="s">
        <v>734</v>
      </c>
      <c r="H114" s="75" t="s">
        <v>2995</v>
      </c>
      <c r="I114" s="11" t="s">
        <v>2996</v>
      </c>
      <c r="J114" s="75" t="s">
        <v>2997</v>
      </c>
      <c r="K114" s="99"/>
      <c r="L114" s="99" t="s">
        <v>127</v>
      </c>
      <c r="M114" s="79"/>
      <c r="N114" s="79">
        <v>34425.08</v>
      </c>
      <c r="O114" s="79"/>
      <c r="P114" s="79">
        <v>29262.83</v>
      </c>
      <c r="Q114" s="75" t="s">
        <v>2998</v>
      </c>
      <c r="R114" s="75" t="s">
        <v>2999</v>
      </c>
      <c r="S114" s="12"/>
    </row>
    <row r="115" spans="1:19" s="18" customFormat="1" ht="216.75" customHeight="1" x14ac:dyDescent="0.25">
      <c r="A115" s="672">
        <v>64</v>
      </c>
      <c r="B115" s="672">
        <v>6</v>
      </c>
      <c r="C115" s="672">
        <v>1</v>
      </c>
      <c r="D115" s="667">
        <v>13</v>
      </c>
      <c r="E115" s="667" t="s">
        <v>3000</v>
      </c>
      <c r="F115" s="667" t="s">
        <v>3001</v>
      </c>
      <c r="G115" s="667" t="s">
        <v>6289</v>
      </c>
      <c r="H115" s="667" t="s">
        <v>6290</v>
      </c>
      <c r="I115" s="16" t="s">
        <v>6291</v>
      </c>
      <c r="J115" s="667" t="s">
        <v>3002</v>
      </c>
      <c r="K115" s="676"/>
      <c r="L115" s="676" t="s">
        <v>127</v>
      </c>
      <c r="M115" s="677"/>
      <c r="N115" s="677">
        <v>14531.87</v>
      </c>
      <c r="O115" s="677"/>
      <c r="P115" s="677">
        <v>10131.870000000001</v>
      </c>
      <c r="Q115" s="667" t="s">
        <v>2816</v>
      </c>
      <c r="R115" s="667" t="s">
        <v>2969</v>
      </c>
      <c r="S115" s="17"/>
    </row>
    <row r="116" spans="1:19" s="13" customFormat="1" ht="281.25" customHeight="1" x14ac:dyDescent="0.25">
      <c r="A116" s="90">
        <v>65</v>
      </c>
      <c r="B116" s="90">
        <v>3</v>
      </c>
      <c r="C116" s="90">
        <v>1.3</v>
      </c>
      <c r="D116" s="75">
        <v>13</v>
      </c>
      <c r="E116" s="75" t="s">
        <v>3003</v>
      </c>
      <c r="F116" s="75" t="s">
        <v>3004</v>
      </c>
      <c r="G116" s="75" t="s">
        <v>734</v>
      </c>
      <c r="H116" s="75" t="s">
        <v>3005</v>
      </c>
      <c r="I116" s="11" t="s">
        <v>3006</v>
      </c>
      <c r="J116" s="75" t="s">
        <v>3007</v>
      </c>
      <c r="K116" s="99"/>
      <c r="L116" s="99" t="s">
        <v>101</v>
      </c>
      <c r="M116" s="79"/>
      <c r="N116" s="79">
        <v>12459.35</v>
      </c>
      <c r="O116" s="79"/>
      <c r="P116" s="79">
        <v>10716.44</v>
      </c>
      <c r="Q116" s="75" t="s">
        <v>3008</v>
      </c>
      <c r="R116" s="75" t="s">
        <v>3009</v>
      </c>
      <c r="S116" s="12"/>
    </row>
    <row r="117" spans="1:19" s="18" customFormat="1" ht="144" customHeight="1" x14ac:dyDescent="0.25">
      <c r="A117" s="672">
        <v>66</v>
      </c>
      <c r="B117" s="672">
        <v>6</v>
      </c>
      <c r="C117" s="672">
        <v>1</v>
      </c>
      <c r="D117" s="667">
        <v>13</v>
      </c>
      <c r="E117" s="667" t="s">
        <v>3010</v>
      </c>
      <c r="F117" s="667" t="s">
        <v>3011</v>
      </c>
      <c r="G117" s="667" t="s">
        <v>3012</v>
      </c>
      <c r="H117" s="667" t="s">
        <v>3013</v>
      </c>
      <c r="I117" s="16" t="s">
        <v>6292</v>
      </c>
      <c r="J117" s="667" t="s">
        <v>3014</v>
      </c>
      <c r="K117" s="676"/>
      <c r="L117" s="676" t="s">
        <v>3015</v>
      </c>
      <c r="M117" s="677"/>
      <c r="N117" s="677">
        <v>12758</v>
      </c>
      <c r="O117" s="677"/>
      <c r="P117" s="677">
        <v>12120</v>
      </c>
      <c r="Q117" s="667" t="s">
        <v>3016</v>
      </c>
      <c r="R117" s="667" t="s">
        <v>3017</v>
      </c>
      <c r="S117" s="17"/>
    </row>
    <row r="118" spans="1:19" s="18" customFormat="1" ht="183.75" customHeight="1" x14ac:dyDescent="0.25">
      <c r="A118" s="670">
        <v>67</v>
      </c>
      <c r="B118" s="672">
        <v>6</v>
      </c>
      <c r="C118" s="672">
        <v>1</v>
      </c>
      <c r="D118" s="667">
        <v>13</v>
      </c>
      <c r="E118" s="667" t="s">
        <v>3018</v>
      </c>
      <c r="F118" s="667" t="s">
        <v>3019</v>
      </c>
      <c r="G118" s="667" t="s">
        <v>6293</v>
      </c>
      <c r="H118" s="667" t="s">
        <v>3023</v>
      </c>
      <c r="I118" s="16" t="s">
        <v>6294</v>
      </c>
      <c r="J118" s="667" t="s">
        <v>3020</v>
      </c>
      <c r="K118" s="676"/>
      <c r="L118" s="676" t="s">
        <v>3015</v>
      </c>
      <c r="M118" s="677"/>
      <c r="N118" s="677">
        <v>28278.85</v>
      </c>
      <c r="O118" s="677"/>
      <c r="P118" s="677">
        <v>28278.85</v>
      </c>
      <c r="Q118" s="667" t="s">
        <v>3021</v>
      </c>
      <c r="R118" s="667" t="s">
        <v>3022</v>
      </c>
      <c r="S118" s="17"/>
    </row>
    <row r="119" spans="1:19" s="13" customFormat="1" ht="30" x14ac:dyDescent="0.25">
      <c r="A119" s="834">
        <v>68</v>
      </c>
      <c r="B119" s="833" t="s">
        <v>127</v>
      </c>
      <c r="C119" s="833">
        <v>1.3</v>
      </c>
      <c r="D119" s="832">
        <v>13</v>
      </c>
      <c r="E119" s="829" t="s">
        <v>3024</v>
      </c>
      <c r="F119" s="832" t="s">
        <v>3025</v>
      </c>
      <c r="G119" s="842" t="s">
        <v>261</v>
      </c>
      <c r="H119" s="75" t="s">
        <v>477</v>
      </c>
      <c r="I119" s="90">
        <v>1</v>
      </c>
      <c r="J119" s="832" t="s">
        <v>3026</v>
      </c>
      <c r="K119" s="852"/>
      <c r="L119" s="834" t="s">
        <v>1107</v>
      </c>
      <c r="M119" s="854"/>
      <c r="N119" s="854">
        <v>4688.84</v>
      </c>
      <c r="O119" s="854"/>
      <c r="P119" s="854">
        <v>4688.84</v>
      </c>
      <c r="Q119" s="832" t="s">
        <v>2714</v>
      </c>
      <c r="R119" s="832" t="s">
        <v>2715</v>
      </c>
    </row>
    <row r="120" spans="1:19" s="13" customFormat="1" ht="45" x14ac:dyDescent="0.25">
      <c r="A120" s="836"/>
      <c r="B120" s="1198"/>
      <c r="C120" s="1198"/>
      <c r="D120" s="1198"/>
      <c r="E120" s="831"/>
      <c r="F120" s="1198"/>
      <c r="G120" s="1233"/>
      <c r="H120" s="75" t="s">
        <v>3027</v>
      </c>
      <c r="I120" s="11" t="s">
        <v>39</v>
      </c>
      <c r="J120" s="1198"/>
      <c r="K120" s="1198"/>
      <c r="L120" s="836"/>
      <c r="M120" s="1198"/>
      <c r="N120" s="833"/>
      <c r="O120" s="833"/>
      <c r="P120" s="833"/>
      <c r="Q120" s="1198"/>
      <c r="R120" s="1198"/>
    </row>
    <row r="122" spans="1:19" x14ac:dyDescent="0.25">
      <c r="M122" s="955" t="s">
        <v>242</v>
      </c>
      <c r="N122" s="956"/>
      <c r="O122" s="957" t="s">
        <v>243</v>
      </c>
      <c r="P122" s="957"/>
    </row>
    <row r="123" spans="1:19" x14ac:dyDescent="0.25">
      <c r="M123" s="54" t="s">
        <v>244</v>
      </c>
      <c r="N123" s="54" t="s">
        <v>245</v>
      </c>
      <c r="O123" s="54" t="s">
        <v>244</v>
      </c>
      <c r="P123" s="54" t="s">
        <v>245</v>
      </c>
    </row>
    <row r="124" spans="1:19" x14ac:dyDescent="0.25">
      <c r="E124" s="303"/>
      <c r="M124" s="155">
        <v>24</v>
      </c>
      <c r="N124" s="304">
        <v>710157.59</v>
      </c>
      <c r="O124" s="193">
        <v>44</v>
      </c>
      <c r="P124" s="304">
        <v>935103.75</v>
      </c>
    </row>
    <row r="126" spans="1:19" x14ac:dyDescent="0.25">
      <c r="N126" s="2"/>
      <c r="P126" s="2"/>
    </row>
  </sheetData>
  <mergeCells count="752">
    <mergeCell ref="M122:N122"/>
    <mergeCell ref="O122:P122"/>
    <mergeCell ref="L119:L120"/>
    <mergeCell ref="M119:M120"/>
    <mergeCell ref="N119:N120"/>
    <mergeCell ref="O119:O120"/>
    <mergeCell ref="P119:P120"/>
    <mergeCell ref="Q119:Q120"/>
    <mergeCell ref="R119:R120"/>
    <mergeCell ref="A119:A120"/>
    <mergeCell ref="B119:B120"/>
    <mergeCell ref="C119:C120"/>
    <mergeCell ref="D119:D120"/>
    <mergeCell ref="E119:E120"/>
    <mergeCell ref="F119:F120"/>
    <mergeCell ref="G119:G120"/>
    <mergeCell ref="J119:J120"/>
    <mergeCell ref="K119:K120"/>
    <mergeCell ref="O95:O96"/>
    <mergeCell ref="P95:P96"/>
    <mergeCell ref="Q95:Q96"/>
    <mergeCell ref="R95:R96"/>
    <mergeCell ref="G95:G96"/>
    <mergeCell ref="J95:J96"/>
    <mergeCell ref="K95:K96"/>
    <mergeCell ref="L95:L96"/>
    <mergeCell ref="M95:M96"/>
    <mergeCell ref="N95:N96"/>
    <mergeCell ref="A95:A96"/>
    <mergeCell ref="B95:B96"/>
    <mergeCell ref="C95:C96"/>
    <mergeCell ref="D95:D96"/>
    <mergeCell ref="E95:E96"/>
    <mergeCell ref="F95:F96"/>
    <mergeCell ref="G93:G94"/>
    <mergeCell ref="J93:J94"/>
    <mergeCell ref="K93:K94"/>
    <mergeCell ref="P91:P92"/>
    <mergeCell ref="Q91:Q92"/>
    <mergeCell ref="R91:R92"/>
    <mergeCell ref="A93:A94"/>
    <mergeCell ref="B93:B94"/>
    <mergeCell ref="C93:C94"/>
    <mergeCell ref="D93:D94"/>
    <mergeCell ref="E93:E94"/>
    <mergeCell ref="F93:F94"/>
    <mergeCell ref="G91:G92"/>
    <mergeCell ref="J91:J92"/>
    <mergeCell ref="K91:K92"/>
    <mergeCell ref="L91:L92"/>
    <mergeCell ref="M91:M92"/>
    <mergeCell ref="N91:N92"/>
    <mergeCell ref="O93:O94"/>
    <mergeCell ref="P93:P94"/>
    <mergeCell ref="Q93:Q94"/>
    <mergeCell ref="R93:R94"/>
    <mergeCell ref="L93:L94"/>
    <mergeCell ref="M93:M94"/>
    <mergeCell ref="N93:N94"/>
    <mergeCell ref="A91:A92"/>
    <mergeCell ref="B91:B92"/>
    <mergeCell ref="C91:C92"/>
    <mergeCell ref="D91:D92"/>
    <mergeCell ref="E91:E92"/>
    <mergeCell ref="F91:F92"/>
    <mergeCell ref="G89:G90"/>
    <mergeCell ref="J89:J90"/>
    <mergeCell ref="K89:K90"/>
    <mergeCell ref="O87:O88"/>
    <mergeCell ref="C87:C88"/>
    <mergeCell ref="D87:D88"/>
    <mergeCell ref="E87:E88"/>
    <mergeCell ref="F87:F88"/>
    <mergeCell ref="O91:O92"/>
    <mergeCell ref="P87:P88"/>
    <mergeCell ref="Q87:Q88"/>
    <mergeCell ref="R87:R88"/>
    <mergeCell ref="A89:A90"/>
    <mergeCell ref="B89:B90"/>
    <mergeCell ref="C89:C90"/>
    <mergeCell ref="D89:D90"/>
    <mergeCell ref="E89:E90"/>
    <mergeCell ref="F89:F90"/>
    <mergeCell ref="G87:G88"/>
    <mergeCell ref="J87:J88"/>
    <mergeCell ref="K87:K88"/>
    <mergeCell ref="L87:L88"/>
    <mergeCell ref="M87:M88"/>
    <mergeCell ref="N87:N88"/>
    <mergeCell ref="O89:O90"/>
    <mergeCell ref="P89:P90"/>
    <mergeCell ref="Q89:Q90"/>
    <mergeCell ref="R89:R90"/>
    <mergeCell ref="L89:L90"/>
    <mergeCell ref="M89:M90"/>
    <mergeCell ref="N89:N90"/>
    <mergeCell ref="A87:A88"/>
    <mergeCell ref="B87:B88"/>
    <mergeCell ref="O83:O84"/>
    <mergeCell ref="P83:P84"/>
    <mergeCell ref="Q83:Q84"/>
    <mergeCell ref="R83:R84"/>
    <mergeCell ref="A85:A86"/>
    <mergeCell ref="B85:B86"/>
    <mergeCell ref="C85:C86"/>
    <mergeCell ref="D85:D86"/>
    <mergeCell ref="E85:E86"/>
    <mergeCell ref="F85:F86"/>
    <mergeCell ref="G83:G84"/>
    <mergeCell ref="J83:J84"/>
    <mergeCell ref="K83:K84"/>
    <mergeCell ref="L83:L84"/>
    <mergeCell ref="M83:M84"/>
    <mergeCell ref="N83:N84"/>
    <mergeCell ref="O85:O86"/>
    <mergeCell ref="P85:P86"/>
    <mergeCell ref="Q85:Q86"/>
    <mergeCell ref="R85:R86"/>
    <mergeCell ref="L85:L86"/>
    <mergeCell ref="M85:M86"/>
    <mergeCell ref="N85:N86"/>
    <mergeCell ref="A83:A84"/>
    <mergeCell ref="B83:B84"/>
    <mergeCell ref="C83:C84"/>
    <mergeCell ref="D83:D84"/>
    <mergeCell ref="E83:E84"/>
    <mergeCell ref="F83:F84"/>
    <mergeCell ref="G81:G82"/>
    <mergeCell ref="J81:J82"/>
    <mergeCell ref="K81:K82"/>
    <mergeCell ref="G85:G86"/>
    <mergeCell ref="J85:J86"/>
    <mergeCell ref="K85:K86"/>
    <mergeCell ref="Q79:Q80"/>
    <mergeCell ref="R79:R80"/>
    <mergeCell ref="A81:A82"/>
    <mergeCell ref="B81:B82"/>
    <mergeCell ref="C81:C82"/>
    <mergeCell ref="D81:D82"/>
    <mergeCell ref="E81:E82"/>
    <mergeCell ref="F81:F82"/>
    <mergeCell ref="G79:G80"/>
    <mergeCell ref="J79:J80"/>
    <mergeCell ref="K79:K80"/>
    <mergeCell ref="L79:L80"/>
    <mergeCell ref="M79:M80"/>
    <mergeCell ref="N79:N80"/>
    <mergeCell ref="O81:O82"/>
    <mergeCell ref="P81:P82"/>
    <mergeCell ref="Q81:Q82"/>
    <mergeCell ref="R81:R82"/>
    <mergeCell ref="L81:L82"/>
    <mergeCell ref="M81:M82"/>
    <mergeCell ref="N81:N82"/>
    <mergeCell ref="A79:A80"/>
    <mergeCell ref="B79:B80"/>
    <mergeCell ref="C79:C80"/>
    <mergeCell ref="D79:D80"/>
    <mergeCell ref="E79:E80"/>
    <mergeCell ref="F79:F80"/>
    <mergeCell ref="G77:G78"/>
    <mergeCell ref="J77:J78"/>
    <mergeCell ref="K77:K78"/>
    <mergeCell ref="P75:P76"/>
    <mergeCell ref="C75:C76"/>
    <mergeCell ref="D75:D76"/>
    <mergeCell ref="E75:E76"/>
    <mergeCell ref="F75:F76"/>
    <mergeCell ref="G75:G76"/>
    <mergeCell ref="O79:O80"/>
    <mergeCell ref="P79:P80"/>
    <mergeCell ref="O77:O78"/>
    <mergeCell ref="P77:P78"/>
    <mergeCell ref="Q77:Q78"/>
    <mergeCell ref="R77:R78"/>
    <mergeCell ref="L77:L78"/>
    <mergeCell ref="M77:M78"/>
    <mergeCell ref="N77:N78"/>
    <mergeCell ref="A75:A76"/>
    <mergeCell ref="B75:B76"/>
    <mergeCell ref="A77:A78"/>
    <mergeCell ref="B77:B78"/>
    <mergeCell ref="C77:C78"/>
    <mergeCell ref="D77:D78"/>
    <mergeCell ref="E77:E78"/>
    <mergeCell ref="F77:F78"/>
    <mergeCell ref="J75:J76"/>
    <mergeCell ref="K75:K76"/>
    <mergeCell ref="L75:L76"/>
    <mergeCell ref="R73:R74"/>
    <mergeCell ref="K73:K74"/>
    <mergeCell ref="L73:L74"/>
    <mergeCell ref="M73:M74"/>
    <mergeCell ref="N73:N74"/>
    <mergeCell ref="O73:O74"/>
    <mergeCell ref="P73:P74"/>
    <mergeCell ref="Q75:Q76"/>
    <mergeCell ref="R75:R76"/>
    <mergeCell ref="M75:M76"/>
    <mergeCell ref="N75:N76"/>
    <mergeCell ref="O75:O76"/>
    <mergeCell ref="A73:A74"/>
    <mergeCell ref="B73:B74"/>
    <mergeCell ref="C73:C74"/>
    <mergeCell ref="D73:D74"/>
    <mergeCell ref="E73:E74"/>
    <mergeCell ref="F73:F74"/>
    <mergeCell ref="G73:G74"/>
    <mergeCell ref="J73:J74"/>
    <mergeCell ref="Q73:Q74"/>
    <mergeCell ref="Q69:Q70"/>
    <mergeCell ref="R69:R70"/>
    <mergeCell ref="A71:A72"/>
    <mergeCell ref="B71:B72"/>
    <mergeCell ref="C71:C72"/>
    <mergeCell ref="D71:D72"/>
    <mergeCell ref="E71:E72"/>
    <mergeCell ref="F71:F72"/>
    <mergeCell ref="G71:G72"/>
    <mergeCell ref="J71:J72"/>
    <mergeCell ref="K69:K70"/>
    <mergeCell ref="L69:L70"/>
    <mergeCell ref="M69:M70"/>
    <mergeCell ref="N69:N70"/>
    <mergeCell ref="O69:O70"/>
    <mergeCell ref="P69:P70"/>
    <mergeCell ref="Q71:Q72"/>
    <mergeCell ref="R71:R72"/>
    <mergeCell ref="L71:L72"/>
    <mergeCell ref="M71:M72"/>
    <mergeCell ref="N71:N72"/>
    <mergeCell ref="O71:O72"/>
    <mergeCell ref="P71:P72"/>
    <mergeCell ref="A69:A70"/>
    <mergeCell ref="B69:B70"/>
    <mergeCell ref="C69:C70"/>
    <mergeCell ref="D69:D70"/>
    <mergeCell ref="E69:E70"/>
    <mergeCell ref="F69:F70"/>
    <mergeCell ref="G69:G70"/>
    <mergeCell ref="J69:J70"/>
    <mergeCell ref="K71:K72"/>
    <mergeCell ref="K67:K68"/>
    <mergeCell ref="M65:M66"/>
    <mergeCell ref="N65:N66"/>
    <mergeCell ref="O65:O66"/>
    <mergeCell ref="P65:P66"/>
    <mergeCell ref="Q67:Q68"/>
    <mergeCell ref="R67:R68"/>
    <mergeCell ref="L67:L68"/>
    <mergeCell ref="M67:M68"/>
    <mergeCell ref="N67:N68"/>
    <mergeCell ref="O67:O68"/>
    <mergeCell ref="P67:P68"/>
    <mergeCell ref="A67:A68"/>
    <mergeCell ref="B67:B68"/>
    <mergeCell ref="C67:C68"/>
    <mergeCell ref="D67:D68"/>
    <mergeCell ref="E67:E68"/>
    <mergeCell ref="F67:F68"/>
    <mergeCell ref="G67:G68"/>
    <mergeCell ref="J67:J68"/>
    <mergeCell ref="K65:K66"/>
    <mergeCell ref="A65:A66"/>
    <mergeCell ref="B65:B66"/>
    <mergeCell ref="C65:C66"/>
    <mergeCell ref="D65:D66"/>
    <mergeCell ref="E65:E66"/>
    <mergeCell ref="F65:F66"/>
    <mergeCell ref="G65:G66"/>
    <mergeCell ref="J65:J66"/>
    <mergeCell ref="K63:K64"/>
    <mergeCell ref="R61:R62"/>
    <mergeCell ref="L61:L62"/>
    <mergeCell ref="M61:M62"/>
    <mergeCell ref="N61:N62"/>
    <mergeCell ref="O61:O62"/>
    <mergeCell ref="P61:P62"/>
    <mergeCell ref="Q63:Q64"/>
    <mergeCell ref="R63:R64"/>
    <mergeCell ref="L63:L64"/>
    <mergeCell ref="M63:M64"/>
    <mergeCell ref="N63:N64"/>
    <mergeCell ref="O63:O64"/>
    <mergeCell ref="P63:P64"/>
    <mergeCell ref="Q65:Q66"/>
    <mergeCell ref="R65:R66"/>
    <mergeCell ref="L65:L66"/>
    <mergeCell ref="A63:A64"/>
    <mergeCell ref="B63:B64"/>
    <mergeCell ref="C63:C64"/>
    <mergeCell ref="D63:D64"/>
    <mergeCell ref="E63:E64"/>
    <mergeCell ref="F63:F64"/>
    <mergeCell ref="G63:G64"/>
    <mergeCell ref="J63:J64"/>
    <mergeCell ref="K61:K62"/>
    <mergeCell ref="A61:A62"/>
    <mergeCell ref="B61:B62"/>
    <mergeCell ref="C61:C62"/>
    <mergeCell ref="D61:D62"/>
    <mergeCell ref="E61:E62"/>
    <mergeCell ref="F61:F62"/>
    <mergeCell ref="G61:G62"/>
    <mergeCell ref="J61:J62"/>
    <mergeCell ref="K59:K60"/>
    <mergeCell ref="Q57:Q58"/>
    <mergeCell ref="C57:C58"/>
    <mergeCell ref="D57:D58"/>
    <mergeCell ref="E57:E58"/>
    <mergeCell ref="F57:F58"/>
    <mergeCell ref="G57:G58"/>
    <mergeCell ref="J57:J58"/>
    <mergeCell ref="Q61:Q62"/>
    <mergeCell ref="R57:R58"/>
    <mergeCell ref="A59:A60"/>
    <mergeCell ref="B59:B60"/>
    <mergeCell ref="C59:C60"/>
    <mergeCell ref="D59:D60"/>
    <mergeCell ref="E59:E60"/>
    <mergeCell ref="F59:F60"/>
    <mergeCell ref="G59:G60"/>
    <mergeCell ref="J59:J60"/>
    <mergeCell ref="K57:K58"/>
    <mergeCell ref="L57:L58"/>
    <mergeCell ref="M57:M58"/>
    <mergeCell ref="N57:N58"/>
    <mergeCell ref="O57:O58"/>
    <mergeCell ref="P57:P58"/>
    <mergeCell ref="Q59:Q60"/>
    <mergeCell ref="R59:R60"/>
    <mergeCell ref="L59:L60"/>
    <mergeCell ref="M59:M60"/>
    <mergeCell ref="N59:N60"/>
    <mergeCell ref="O59:O60"/>
    <mergeCell ref="P59:P60"/>
    <mergeCell ref="A57:A58"/>
    <mergeCell ref="B57:B58"/>
    <mergeCell ref="K55:K56"/>
    <mergeCell ref="Q53:Q54"/>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5:Q56"/>
    <mergeCell ref="R55:R56"/>
    <mergeCell ref="L55:L56"/>
    <mergeCell ref="M55:M56"/>
    <mergeCell ref="N55:N56"/>
    <mergeCell ref="O55:O56"/>
    <mergeCell ref="P55:P56"/>
    <mergeCell ref="A53:A54"/>
    <mergeCell ref="B53:B54"/>
    <mergeCell ref="C53:C54"/>
    <mergeCell ref="D53:D54"/>
    <mergeCell ref="E53:E54"/>
    <mergeCell ref="F53:F54"/>
    <mergeCell ref="G53:G54"/>
    <mergeCell ref="J53:J54"/>
    <mergeCell ref="K51:K52"/>
    <mergeCell ref="R49:R50"/>
    <mergeCell ref="A51:A52"/>
    <mergeCell ref="B51:B52"/>
    <mergeCell ref="C51:C52"/>
    <mergeCell ref="D51:D52"/>
    <mergeCell ref="E51:E52"/>
    <mergeCell ref="F51:F52"/>
    <mergeCell ref="G51:G52"/>
    <mergeCell ref="J51:J52"/>
    <mergeCell ref="K49:K50"/>
    <mergeCell ref="L49:L50"/>
    <mergeCell ref="M49:M50"/>
    <mergeCell ref="N49:N50"/>
    <mergeCell ref="O49:O50"/>
    <mergeCell ref="P49:P50"/>
    <mergeCell ref="Q51:Q52"/>
    <mergeCell ref="R51:R52"/>
    <mergeCell ref="L51:L52"/>
    <mergeCell ref="M51:M52"/>
    <mergeCell ref="N51:N52"/>
    <mergeCell ref="O51:O52"/>
    <mergeCell ref="P51:P52"/>
    <mergeCell ref="A49:A50"/>
    <mergeCell ref="B49:B50"/>
    <mergeCell ref="C49:C50"/>
    <mergeCell ref="D49:D50"/>
    <mergeCell ref="E49:E50"/>
    <mergeCell ref="F49:F50"/>
    <mergeCell ref="G49:G50"/>
    <mergeCell ref="J49:J50"/>
    <mergeCell ref="K47:K48"/>
    <mergeCell ref="Q45:Q46"/>
    <mergeCell ref="C45:C46"/>
    <mergeCell ref="D45:D46"/>
    <mergeCell ref="E45:E46"/>
    <mergeCell ref="F45:F46"/>
    <mergeCell ref="G45:G46"/>
    <mergeCell ref="J45:J46"/>
    <mergeCell ref="Q49:Q50"/>
    <mergeCell ref="R45:R46"/>
    <mergeCell ref="A47:A48"/>
    <mergeCell ref="B47:B48"/>
    <mergeCell ref="C47:C48"/>
    <mergeCell ref="D47:D48"/>
    <mergeCell ref="E47:E48"/>
    <mergeCell ref="F47:F48"/>
    <mergeCell ref="G47:G48"/>
    <mergeCell ref="J47:J48"/>
    <mergeCell ref="K45:K46"/>
    <mergeCell ref="L45:L46"/>
    <mergeCell ref="M45:M46"/>
    <mergeCell ref="N45:N46"/>
    <mergeCell ref="O45:O46"/>
    <mergeCell ref="P45:P46"/>
    <mergeCell ref="Q47:Q48"/>
    <mergeCell ref="R47:R48"/>
    <mergeCell ref="L47:L48"/>
    <mergeCell ref="M47:M48"/>
    <mergeCell ref="N47:N48"/>
    <mergeCell ref="O47:O48"/>
    <mergeCell ref="P47:P48"/>
    <mergeCell ref="A45:A46"/>
    <mergeCell ref="B45:B46"/>
    <mergeCell ref="K43:K44"/>
    <mergeCell ref="Q41:Q42"/>
    <mergeCell ref="R41:R42"/>
    <mergeCell ref="A43:A44"/>
    <mergeCell ref="B43:B44"/>
    <mergeCell ref="C43:C44"/>
    <mergeCell ref="D43:D44"/>
    <mergeCell ref="E43:E44"/>
    <mergeCell ref="F43:F44"/>
    <mergeCell ref="G43:G44"/>
    <mergeCell ref="J43:J44"/>
    <mergeCell ref="K41:K42"/>
    <mergeCell ref="L41:L42"/>
    <mergeCell ref="M41:M42"/>
    <mergeCell ref="N41:N42"/>
    <mergeCell ref="O41:O42"/>
    <mergeCell ref="P41:P42"/>
    <mergeCell ref="Q43:Q44"/>
    <mergeCell ref="R43:R44"/>
    <mergeCell ref="L43:L44"/>
    <mergeCell ref="M43:M44"/>
    <mergeCell ref="N43:N44"/>
    <mergeCell ref="O43:O44"/>
    <mergeCell ref="P43:P44"/>
    <mergeCell ref="A41:A42"/>
    <mergeCell ref="B41:B42"/>
    <mergeCell ref="C41:C42"/>
    <mergeCell ref="D41:D42"/>
    <mergeCell ref="E41:E42"/>
    <mergeCell ref="F41:F42"/>
    <mergeCell ref="G41:G42"/>
    <mergeCell ref="J41:J42"/>
    <mergeCell ref="K39:K40"/>
    <mergeCell ref="R37:R38"/>
    <mergeCell ref="A39:A40"/>
    <mergeCell ref="B39:B40"/>
    <mergeCell ref="C39:C40"/>
    <mergeCell ref="D39:D40"/>
    <mergeCell ref="E39:E40"/>
    <mergeCell ref="F39:F40"/>
    <mergeCell ref="G39:G40"/>
    <mergeCell ref="J39:J40"/>
    <mergeCell ref="K37:K38"/>
    <mergeCell ref="L37:L38"/>
    <mergeCell ref="M37:M38"/>
    <mergeCell ref="N37:N38"/>
    <mergeCell ref="O37:O38"/>
    <mergeCell ref="P37:P38"/>
    <mergeCell ref="Q39:Q40"/>
    <mergeCell ref="R39:R40"/>
    <mergeCell ref="L39:L40"/>
    <mergeCell ref="M39:M40"/>
    <mergeCell ref="N39:N40"/>
    <mergeCell ref="O39:O40"/>
    <mergeCell ref="P39:P40"/>
    <mergeCell ref="A37:A38"/>
    <mergeCell ref="B37:B38"/>
    <mergeCell ref="C37:C38"/>
    <mergeCell ref="D37:D38"/>
    <mergeCell ref="E37:E38"/>
    <mergeCell ref="F37:F38"/>
    <mergeCell ref="G37:G38"/>
    <mergeCell ref="J37:J38"/>
    <mergeCell ref="K35:K36"/>
    <mergeCell ref="Q33:Q34"/>
    <mergeCell ref="C33:C34"/>
    <mergeCell ref="D33:D34"/>
    <mergeCell ref="E33:E34"/>
    <mergeCell ref="F33:F34"/>
    <mergeCell ref="G33:G34"/>
    <mergeCell ref="J33:J34"/>
    <mergeCell ref="Q37:Q38"/>
    <mergeCell ref="R33:R34"/>
    <mergeCell ref="A35:A36"/>
    <mergeCell ref="B35:B36"/>
    <mergeCell ref="C35:C36"/>
    <mergeCell ref="D35:D36"/>
    <mergeCell ref="E35:E36"/>
    <mergeCell ref="F35:F36"/>
    <mergeCell ref="G35:G36"/>
    <mergeCell ref="J35:J36"/>
    <mergeCell ref="K33:K34"/>
    <mergeCell ref="L33:L34"/>
    <mergeCell ref="M33:M34"/>
    <mergeCell ref="N33:N34"/>
    <mergeCell ref="O33:O34"/>
    <mergeCell ref="P33:P34"/>
    <mergeCell ref="Q35:Q36"/>
    <mergeCell ref="R35:R36"/>
    <mergeCell ref="L35:L36"/>
    <mergeCell ref="M35:M36"/>
    <mergeCell ref="N35:N36"/>
    <mergeCell ref="O35:O36"/>
    <mergeCell ref="P35:P36"/>
    <mergeCell ref="A33:A34"/>
    <mergeCell ref="B33:B34"/>
    <mergeCell ref="K31:K32"/>
    <mergeCell ref="Q29:Q30"/>
    <mergeCell ref="R29:R30"/>
    <mergeCell ref="A31:A32"/>
    <mergeCell ref="B31:B32"/>
    <mergeCell ref="C31:C32"/>
    <mergeCell ref="D31:D32"/>
    <mergeCell ref="E31:E32"/>
    <mergeCell ref="F31:F32"/>
    <mergeCell ref="G31:G32"/>
    <mergeCell ref="J31:J32"/>
    <mergeCell ref="K29:K30"/>
    <mergeCell ref="L29:L30"/>
    <mergeCell ref="M29:M30"/>
    <mergeCell ref="N29:N30"/>
    <mergeCell ref="O29:O30"/>
    <mergeCell ref="P29:P30"/>
    <mergeCell ref="Q31:Q32"/>
    <mergeCell ref="R31:R32"/>
    <mergeCell ref="L31:L32"/>
    <mergeCell ref="M31:M32"/>
    <mergeCell ref="N31:N32"/>
    <mergeCell ref="O31:O32"/>
    <mergeCell ref="P31:P32"/>
    <mergeCell ref="A29:A30"/>
    <mergeCell ref="B29:B30"/>
    <mergeCell ref="C29:C30"/>
    <mergeCell ref="D29:D30"/>
    <mergeCell ref="E29:E30"/>
    <mergeCell ref="F29:F30"/>
    <mergeCell ref="G29:G30"/>
    <mergeCell ref="J29:J30"/>
    <mergeCell ref="K27:K28"/>
    <mergeCell ref="P23:P24"/>
    <mergeCell ref="Q25:Q26"/>
    <mergeCell ref="R25:R26"/>
    <mergeCell ref="A27:A28"/>
    <mergeCell ref="B27:B28"/>
    <mergeCell ref="C27:C28"/>
    <mergeCell ref="D27:D28"/>
    <mergeCell ref="E27:E28"/>
    <mergeCell ref="F27:F28"/>
    <mergeCell ref="G27:G28"/>
    <mergeCell ref="J27:J28"/>
    <mergeCell ref="K25:K26"/>
    <mergeCell ref="L25:L26"/>
    <mergeCell ref="M25:M26"/>
    <mergeCell ref="N25:N26"/>
    <mergeCell ref="O25:O26"/>
    <mergeCell ref="P25:P26"/>
    <mergeCell ref="Q27:Q28"/>
    <mergeCell ref="R27:R28"/>
    <mergeCell ref="L27:L28"/>
    <mergeCell ref="M27:M28"/>
    <mergeCell ref="N27:N28"/>
    <mergeCell ref="O27:O28"/>
    <mergeCell ref="P27:P28"/>
    <mergeCell ref="A25:A26"/>
    <mergeCell ref="B25:B26"/>
    <mergeCell ref="C25:C26"/>
    <mergeCell ref="D25:D26"/>
    <mergeCell ref="E25:E26"/>
    <mergeCell ref="F25:F26"/>
    <mergeCell ref="G25:G26"/>
    <mergeCell ref="J25:J26"/>
    <mergeCell ref="K23:K24"/>
    <mergeCell ref="O19:O20"/>
    <mergeCell ref="P19:P20"/>
    <mergeCell ref="Q21:Q22"/>
    <mergeCell ref="R21:R22"/>
    <mergeCell ref="A23:A24"/>
    <mergeCell ref="B23:B24"/>
    <mergeCell ref="C23:C24"/>
    <mergeCell ref="D23:D24"/>
    <mergeCell ref="E23:E24"/>
    <mergeCell ref="F23:F24"/>
    <mergeCell ref="G23:G24"/>
    <mergeCell ref="J23:J24"/>
    <mergeCell ref="K21:K22"/>
    <mergeCell ref="L21:L22"/>
    <mergeCell ref="M21:M22"/>
    <mergeCell ref="N21:N22"/>
    <mergeCell ref="O21:O22"/>
    <mergeCell ref="P21:P22"/>
    <mergeCell ref="Q23:Q24"/>
    <mergeCell ref="R23:R24"/>
    <mergeCell ref="L23:L24"/>
    <mergeCell ref="M23:M24"/>
    <mergeCell ref="N23:N24"/>
    <mergeCell ref="O23:O24"/>
    <mergeCell ref="A21:A22"/>
    <mergeCell ref="B21:B22"/>
    <mergeCell ref="C21:C22"/>
    <mergeCell ref="D21:D22"/>
    <mergeCell ref="E21:E22"/>
    <mergeCell ref="F21:F22"/>
    <mergeCell ref="G21:G22"/>
    <mergeCell ref="J21:J22"/>
    <mergeCell ref="K19:K20"/>
    <mergeCell ref="N15:N16"/>
    <mergeCell ref="O15:O16"/>
    <mergeCell ref="P15:P16"/>
    <mergeCell ref="Q17:Q18"/>
    <mergeCell ref="R17:R18"/>
    <mergeCell ref="A19:A20"/>
    <mergeCell ref="B19:B20"/>
    <mergeCell ref="C19:C20"/>
    <mergeCell ref="D19:D20"/>
    <mergeCell ref="E19:E20"/>
    <mergeCell ref="F19:F20"/>
    <mergeCell ref="G19:G20"/>
    <mergeCell ref="J19:J20"/>
    <mergeCell ref="K17:K18"/>
    <mergeCell ref="L17:L18"/>
    <mergeCell ref="M17:M18"/>
    <mergeCell ref="N17:N18"/>
    <mergeCell ref="O17:O18"/>
    <mergeCell ref="P17:P18"/>
    <mergeCell ref="Q19:Q20"/>
    <mergeCell ref="R19:R20"/>
    <mergeCell ref="L19:L20"/>
    <mergeCell ref="M19:M20"/>
    <mergeCell ref="N19:N20"/>
    <mergeCell ref="A17:A18"/>
    <mergeCell ref="B17:B18"/>
    <mergeCell ref="C17:C18"/>
    <mergeCell ref="D17:D18"/>
    <mergeCell ref="E17:E18"/>
    <mergeCell ref="F17:F18"/>
    <mergeCell ref="G17:G18"/>
    <mergeCell ref="J17:J18"/>
    <mergeCell ref="K15:K16"/>
    <mergeCell ref="M11:M12"/>
    <mergeCell ref="N11:N12"/>
    <mergeCell ref="O11:O12"/>
    <mergeCell ref="P11:P12"/>
    <mergeCell ref="Q13:Q14"/>
    <mergeCell ref="R13:R14"/>
    <mergeCell ref="A15:A16"/>
    <mergeCell ref="B15:B16"/>
    <mergeCell ref="C15:C16"/>
    <mergeCell ref="D15:D16"/>
    <mergeCell ref="E15:E16"/>
    <mergeCell ref="F15:F16"/>
    <mergeCell ref="G15:G16"/>
    <mergeCell ref="J15:J16"/>
    <mergeCell ref="K13:K14"/>
    <mergeCell ref="L13:L14"/>
    <mergeCell ref="M13:M14"/>
    <mergeCell ref="N13:N14"/>
    <mergeCell ref="O13:O14"/>
    <mergeCell ref="P13:P14"/>
    <mergeCell ref="Q15:Q16"/>
    <mergeCell ref="R15:R16"/>
    <mergeCell ref="L15:L16"/>
    <mergeCell ref="M15:M16"/>
    <mergeCell ref="A13:A14"/>
    <mergeCell ref="B13:B14"/>
    <mergeCell ref="C13:C14"/>
    <mergeCell ref="D13:D14"/>
    <mergeCell ref="E13:E14"/>
    <mergeCell ref="F13:F14"/>
    <mergeCell ref="G13:G14"/>
    <mergeCell ref="J13:J14"/>
    <mergeCell ref="K11:K12"/>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L11:L12"/>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A4DB7-4B38-40FC-8046-0754814A4676}">
  <dimension ref="A1:Y91"/>
  <sheetViews>
    <sheetView zoomScale="60" zoomScaleNormal="60" workbookViewId="0">
      <selection activeCell="E87" sqref="E87"/>
    </sheetView>
  </sheetViews>
  <sheetFormatPr defaultRowHeight="15" x14ac:dyDescent="0.25"/>
  <cols>
    <col min="1" max="1" width="4.7109375" customWidth="1"/>
    <col min="2" max="2" width="11.85546875" customWidth="1"/>
    <col min="3" max="3" width="11.42578125" customWidth="1"/>
    <col min="4" max="4" width="11.5703125" customWidth="1"/>
    <col min="5" max="5" width="45.7109375" customWidth="1"/>
    <col min="6" max="6" width="87.5703125" customWidth="1"/>
    <col min="7" max="7" width="35.7109375" customWidth="1"/>
    <col min="8" max="8" width="20.42578125" customWidth="1"/>
    <col min="9" max="9" width="14.42578125" customWidth="1"/>
    <col min="10" max="10" width="48.7109375" customWidth="1"/>
    <col min="11" max="11" width="10.7109375" style="129" customWidth="1"/>
    <col min="12" max="12" width="17.7109375" style="129" customWidth="1"/>
    <col min="13" max="13" width="14.7109375" customWidth="1"/>
    <col min="14" max="14" width="16" customWidth="1"/>
    <col min="15" max="16" width="14.7109375" customWidth="1"/>
    <col min="17" max="17" width="16.7109375" customWidth="1"/>
    <col min="18" max="18" width="17.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493" customFormat="1" ht="17.25" x14ac:dyDescent="0.3">
      <c r="K1" s="494"/>
      <c r="L1" s="494"/>
      <c r="M1" s="495"/>
      <c r="N1" s="495"/>
      <c r="O1" s="495"/>
      <c r="P1" s="496"/>
    </row>
    <row r="2" spans="1:19" s="493" customFormat="1" ht="17.25" x14ac:dyDescent="0.3">
      <c r="A2" s="497" t="s">
        <v>6295</v>
      </c>
      <c r="K2" s="494"/>
      <c r="L2" s="494"/>
      <c r="M2" s="495"/>
      <c r="N2" s="495"/>
      <c r="O2" s="495"/>
      <c r="P2" s="496"/>
    </row>
    <row r="3" spans="1:19" s="493" customFormat="1" ht="17.25" x14ac:dyDescent="0.3">
      <c r="K3" s="494"/>
      <c r="L3" s="494"/>
      <c r="M3" s="495"/>
      <c r="N3" s="495"/>
      <c r="O3" s="495"/>
      <c r="P3" s="496"/>
    </row>
    <row r="4" spans="1:19" s="499" customFormat="1" ht="77.25" customHeight="1" x14ac:dyDescent="0.3">
      <c r="A4" s="1235" t="s">
        <v>0</v>
      </c>
      <c r="B4" s="1236" t="s">
        <v>1</v>
      </c>
      <c r="C4" s="1236" t="s">
        <v>2</v>
      </c>
      <c r="D4" s="1236" t="s">
        <v>3</v>
      </c>
      <c r="E4" s="1235" t="s">
        <v>4</v>
      </c>
      <c r="F4" s="1235" t="s">
        <v>5</v>
      </c>
      <c r="G4" s="1235" t="s">
        <v>6</v>
      </c>
      <c r="H4" s="1236" t="s">
        <v>7</v>
      </c>
      <c r="I4" s="1236"/>
      <c r="J4" s="1235" t="s">
        <v>8</v>
      </c>
      <c r="K4" s="1237" t="s">
        <v>9</v>
      </c>
      <c r="L4" s="1238"/>
      <c r="M4" s="1242" t="s">
        <v>10</v>
      </c>
      <c r="N4" s="1242"/>
      <c r="O4" s="1242" t="s">
        <v>11</v>
      </c>
      <c r="P4" s="1242"/>
      <c r="Q4" s="1235" t="s">
        <v>12</v>
      </c>
      <c r="R4" s="1236" t="s">
        <v>13</v>
      </c>
      <c r="S4" s="498"/>
    </row>
    <row r="5" spans="1:19" s="499" customFormat="1" ht="17.25" x14ac:dyDescent="0.3">
      <c r="A5" s="1235"/>
      <c r="B5" s="1236"/>
      <c r="C5" s="1236"/>
      <c r="D5" s="1236"/>
      <c r="E5" s="1235"/>
      <c r="F5" s="1235"/>
      <c r="G5" s="1235"/>
      <c r="H5" s="500" t="s">
        <v>14</v>
      </c>
      <c r="I5" s="500" t="s">
        <v>15</v>
      </c>
      <c r="J5" s="1235"/>
      <c r="K5" s="501">
        <v>2018</v>
      </c>
      <c r="L5" s="501">
        <v>2019</v>
      </c>
      <c r="M5" s="502">
        <v>2018</v>
      </c>
      <c r="N5" s="502">
        <v>2019</v>
      </c>
      <c r="O5" s="502">
        <v>2018</v>
      </c>
      <c r="P5" s="502">
        <v>2019</v>
      </c>
      <c r="Q5" s="1235"/>
      <c r="R5" s="1236"/>
      <c r="S5" s="498"/>
    </row>
    <row r="6" spans="1:19" s="508" customFormat="1" ht="17.25" x14ac:dyDescent="0.3">
      <c r="A6" s="503" t="s">
        <v>16</v>
      </c>
      <c r="B6" s="504" t="s">
        <v>17</v>
      </c>
      <c r="C6" s="504" t="s">
        <v>18</v>
      </c>
      <c r="D6" s="504" t="s">
        <v>19</v>
      </c>
      <c r="E6" s="503" t="s">
        <v>20</v>
      </c>
      <c r="F6" s="503" t="s">
        <v>21</v>
      </c>
      <c r="G6" s="503" t="s">
        <v>22</v>
      </c>
      <c r="H6" s="504" t="s">
        <v>23</v>
      </c>
      <c r="I6" s="504" t="s">
        <v>24</v>
      </c>
      <c r="J6" s="503" t="s">
        <v>25</v>
      </c>
      <c r="K6" s="505" t="s">
        <v>26</v>
      </c>
      <c r="L6" s="505" t="s">
        <v>27</v>
      </c>
      <c r="M6" s="506" t="s">
        <v>28</v>
      </c>
      <c r="N6" s="506" t="s">
        <v>29</v>
      </c>
      <c r="O6" s="506" t="s">
        <v>30</v>
      </c>
      <c r="P6" s="506" t="s">
        <v>31</v>
      </c>
      <c r="Q6" s="503" t="s">
        <v>32</v>
      </c>
      <c r="R6" s="504" t="s">
        <v>33</v>
      </c>
      <c r="S6" s="507"/>
    </row>
    <row r="7" spans="1:19" s="513" customFormat="1" ht="330" x14ac:dyDescent="0.25">
      <c r="A7" s="509">
        <v>1</v>
      </c>
      <c r="B7" s="509">
        <v>2</v>
      </c>
      <c r="C7" s="509">
        <v>2</v>
      </c>
      <c r="D7" s="509">
        <v>12</v>
      </c>
      <c r="E7" s="510" t="s">
        <v>4234</v>
      </c>
      <c r="F7" s="511" t="s">
        <v>4235</v>
      </c>
      <c r="G7" s="509" t="s">
        <v>4236</v>
      </c>
      <c r="H7" s="509" t="s">
        <v>1525</v>
      </c>
      <c r="I7" s="509" t="s">
        <v>4237</v>
      </c>
      <c r="J7" s="511" t="s">
        <v>4238</v>
      </c>
      <c r="K7" s="509" t="s">
        <v>73</v>
      </c>
      <c r="L7" s="509" t="s">
        <v>73</v>
      </c>
      <c r="M7" s="512">
        <v>450000</v>
      </c>
      <c r="N7" s="512">
        <v>450000</v>
      </c>
      <c r="O7" s="512">
        <f>M7</f>
        <v>450000</v>
      </c>
      <c r="P7" s="512">
        <f>N7</f>
        <v>450000</v>
      </c>
      <c r="Q7" s="330" t="s">
        <v>4239</v>
      </c>
      <c r="R7" s="330" t="s">
        <v>4240</v>
      </c>
    </row>
    <row r="8" spans="1:19" s="513" customFormat="1" ht="195" x14ac:dyDescent="0.25">
      <c r="A8" s="509">
        <v>2</v>
      </c>
      <c r="B8" s="509">
        <v>3</v>
      </c>
      <c r="C8" s="509" t="s">
        <v>4241</v>
      </c>
      <c r="D8" s="509">
        <v>10</v>
      </c>
      <c r="E8" s="511" t="s">
        <v>4242</v>
      </c>
      <c r="F8" s="511" t="s">
        <v>4243</v>
      </c>
      <c r="G8" s="509" t="s">
        <v>4244</v>
      </c>
      <c r="H8" s="509" t="s">
        <v>4245</v>
      </c>
      <c r="I8" s="509" t="s">
        <v>4246</v>
      </c>
      <c r="J8" s="511" t="s">
        <v>4247</v>
      </c>
      <c r="K8" s="509" t="s">
        <v>89</v>
      </c>
      <c r="L8" s="509" t="s">
        <v>783</v>
      </c>
      <c r="M8" s="349">
        <v>179572</v>
      </c>
      <c r="N8" s="349">
        <v>0</v>
      </c>
      <c r="O8" s="514">
        <v>179572</v>
      </c>
      <c r="P8" s="514">
        <v>0</v>
      </c>
      <c r="Q8" s="509" t="s">
        <v>4239</v>
      </c>
      <c r="R8" s="330" t="s">
        <v>4240</v>
      </c>
    </row>
    <row r="9" spans="1:19" ht="210" x14ac:dyDescent="0.25">
      <c r="A9" s="515">
        <v>3</v>
      </c>
      <c r="B9" s="515">
        <v>1</v>
      </c>
      <c r="C9" s="515">
        <v>3</v>
      </c>
      <c r="D9" s="515">
        <v>13</v>
      </c>
      <c r="E9" s="516" t="s">
        <v>4248</v>
      </c>
      <c r="F9" s="516" t="s">
        <v>4249</v>
      </c>
      <c r="G9" s="515" t="s">
        <v>4250</v>
      </c>
      <c r="H9" s="515" t="s">
        <v>179</v>
      </c>
      <c r="I9" s="515">
        <v>2</v>
      </c>
      <c r="J9" s="516" t="s">
        <v>4251</v>
      </c>
      <c r="K9" s="509" t="s">
        <v>73</v>
      </c>
      <c r="L9" s="509" t="s">
        <v>774</v>
      </c>
      <c r="M9" s="365">
        <v>45000</v>
      </c>
      <c r="N9" s="365">
        <v>45000</v>
      </c>
      <c r="O9" s="517">
        <f>M9</f>
        <v>45000</v>
      </c>
      <c r="P9" s="517">
        <f t="shared" ref="P9" si="0">N9</f>
        <v>45000</v>
      </c>
      <c r="Q9" s="515" t="s">
        <v>4239</v>
      </c>
      <c r="R9" s="351" t="s">
        <v>4240</v>
      </c>
    </row>
    <row r="10" spans="1:19" s="129" customFormat="1" ht="210" x14ac:dyDescent="0.25">
      <c r="A10" s="509">
        <v>4</v>
      </c>
      <c r="B10" s="518">
        <v>1</v>
      </c>
      <c r="C10" s="509">
        <v>1</v>
      </c>
      <c r="D10" s="509">
        <v>6</v>
      </c>
      <c r="E10" s="511" t="s">
        <v>4252</v>
      </c>
      <c r="F10" s="511" t="s">
        <v>4253</v>
      </c>
      <c r="G10" s="511" t="s">
        <v>4254</v>
      </c>
      <c r="H10" s="509" t="s">
        <v>4255</v>
      </c>
      <c r="I10" s="509" t="s">
        <v>4256</v>
      </c>
      <c r="J10" s="511" t="s">
        <v>4257</v>
      </c>
      <c r="K10" s="509" t="s">
        <v>127</v>
      </c>
      <c r="L10" s="509" t="s">
        <v>127</v>
      </c>
      <c r="M10" s="514">
        <v>13300</v>
      </c>
      <c r="N10" s="514">
        <v>159560</v>
      </c>
      <c r="O10" s="514">
        <v>13300</v>
      </c>
      <c r="P10" s="514">
        <v>159560</v>
      </c>
      <c r="Q10" s="511" t="s">
        <v>4258</v>
      </c>
      <c r="R10" s="511" t="s">
        <v>4240</v>
      </c>
    </row>
    <row r="11" spans="1:19" s="129" customFormat="1" ht="345" x14ac:dyDescent="0.25">
      <c r="A11" s="509">
        <v>5</v>
      </c>
      <c r="B11" s="509">
        <v>1</v>
      </c>
      <c r="C11" s="509">
        <v>1</v>
      </c>
      <c r="D11" s="509">
        <v>6</v>
      </c>
      <c r="E11" s="511" t="s">
        <v>4259</v>
      </c>
      <c r="F11" s="511" t="s">
        <v>4260</v>
      </c>
      <c r="G11" s="509" t="s">
        <v>4261</v>
      </c>
      <c r="H11" s="509" t="s">
        <v>4262</v>
      </c>
      <c r="I11" s="509" t="s">
        <v>4263</v>
      </c>
      <c r="J11" s="511" t="s">
        <v>4264</v>
      </c>
      <c r="K11" s="509" t="s">
        <v>161</v>
      </c>
      <c r="L11" s="509" t="s">
        <v>400</v>
      </c>
      <c r="M11" s="350">
        <v>64900</v>
      </c>
      <c r="N11" s="350">
        <v>179890</v>
      </c>
      <c r="O11" s="350">
        <v>64900</v>
      </c>
      <c r="P11" s="350">
        <v>179890</v>
      </c>
      <c r="Q11" s="509" t="s">
        <v>4258</v>
      </c>
      <c r="R11" s="330" t="s">
        <v>4240</v>
      </c>
    </row>
    <row r="12" spans="1:19" s="129" customFormat="1" ht="135" x14ac:dyDescent="0.25">
      <c r="A12" s="509">
        <v>6</v>
      </c>
      <c r="B12" s="509">
        <v>3</v>
      </c>
      <c r="C12" s="509" t="s">
        <v>4241</v>
      </c>
      <c r="D12" s="509">
        <v>10</v>
      </c>
      <c r="E12" s="511" t="s">
        <v>4265</v>
      </c>
      <c r="F12" s="511" t="s">
        <v>4266</v>
      </c>
      <c r="G12" s="509" t="s">
        <v>1169</v>
      </c>
      <c r="H12" s="509" t="s">
        <v>37</v>
      </c>
      <c r="I12" s="509">
        <v>3</v>
      </c>
      <c r="J12" s="511" t="s">
        <v>4267</v>
      </c>
      <c r="K12" s="509" t="s">
        <v>127</v>
      </c>
      <c r="L12" s="509" t="s">
        <v>81</v>
      </c>
      <c r="M12" s="512">
        <v>280000</v>
      </c>
      <c r="N12" s="512">
        <v>600000</v>
      </c>
      <c r="O12" s="512">
        <f>M12</f>
        <v>280000</v>
      </c>
      <c r="P12" s="512">
        <f>N12</f>
        <v>600000</v>
      </c>
      <c r="Q12" s="509" t="s">
        <v>4268</v>
      </c>
      <c r="R12" s="325" t="s">
        <v>4240</v>
      </c>
    </row>
    <row r="13" spans="1:19" s="748" customFormat="1" ht="225" x14ac:dyDescent="0.25">
      <c r="A13" s="744">
        <v>7</v>
      </c>
      <c r="B13" s="744">
        <v>6</v>
      </c>
      <c r="C13" s="744">
        <v>1</v>
      </c>
      <c r="D13" s="744">
        <v>6</v>
      </c>
      <c r="E13" s="745" t="s">
        <v>4269</v>
      </c>
      <c r="F13" s="745" t="s">
        <v>4270</v>
      </c>
      <c r="G13" s="744" t="s">
        <v>4271</v>
      </c>
      <c r="H13" s="744" t="s">
        <v>4274</v>
      </c>
      <c r="I13" s="744" t="s">
        <v>4275</v>
      </c>
      <c r="J13" s="745" t="s">
        <v>4272</v>
      </c>
      <c r="K13" s="744" t="s">
        <v>400</v>
      </c>
      <c r="L13" s="744" t="s">
        <v>400</v>
      </c>
      <c r="M13" s="746">
        <v>1610715.9</v>
      </c>
      <c r="N13" s="746">
        <v>1403399.83</v>
      </c>
      <c r="O13" s="746">
        <v>1610715.9</v>
      </c>
      <c r="P13" s="746">
        <v>1403399.83</v>
      </c>
      <c r="Q13" s="744" t="s">
        <v>4273</v>
      </c>
      <c r="R13" s="747" t="s">
        <v>4240</v>
      </c>
    </row>
    <row r="14" spans="1:19" s="129" customFormat="1" ht="375" x14ac:dyDescent="0.25">
      <c r="A14" s="509">
        <v>8</v>
      </c>
      <c r="B14" s="509">
        <v>6</v>
      </c>
      <c r="C14" s="509">
        <v>5</v>
      </c>
      <c r="D14" s="509">
        <v>11</v>
      </c>
      <c r="E14" s="511" t="s">
        <v>4276</v>
      </c>
      <c r="F14" s="511" t="s">
        <v>4277</v>
      </c>
      <c r="G14" s="509" t="s">
        <v>166</v>
      </c>
      <c r="H14" s="509" t="s">
        <v>1300</v>
      </c>
      <c r="I14" s="509">
        <v>1</v>
      </c>
      <c r="J14" s="519" t="s">
        <v>4278</v>
      </c>
      <c r="K14" s="509"/>
      <c r="L14" s="509" t="s">
        <v>328</v>
      </c>
      <c r="M14" s="512">
        <v>0</v>
      </c>
      <c r="N14" s="512">
        <v>200000</v>
      </c>
      <c r="O14" s="512">
        <f>M14</f>
        <v>0</v>
      </c>
      <c r="P14" s="512">
        <f>N14</f>
        <v>200000</v>
      </c>
      <c r="Q14" s="509" t="s">
        <v>4273</v>
      </c>
      <c r="R14" s="325" t="s">
        <v>4240</v>
      </c>
    </row>
    <row r="15" spans="1:19" s="129" customFormat="1" ht="255" x14ac:dyDescent="0.25">
      <c r="A15" s="509">
        <v>9</v>
      </c>
      <c r="B15" s="509">
        <v>1</v>
      </c>
      <c r="C15" s="509">
        <v>1</v>
      </c>
      <c r="D15" s="509">
        <v>6</v>
      </c>
      <c r="E15" s="511" t="s">
        <v>4279</v>
      </c>
      <c r="F15" s="511" t="s">
        <v>4280</v>
      </c>
      <c r="G15" s="509" t="s">
        <v>921</v>
      </c>
      <c r="H15" s="509" t="s">
        <v>1812</v>
      </c>
      <c r="I15" s="509">
        <v>8</v>
      </c>
      <c r="J15" s="511" t="s">
        <v>4281</v>
      </c>
      <c r="K15" s="509" t="s">
        <v>253</v>
      </c>
      <c r="L15" s="509" t="s">
        <v>541</v>
      </c>
      <c r="M15" s="512">
        <v>45000</v>
      </c>
      <c r="N15" s="512">
        <v>47388</v>
      </c>
      <c r="O15" s="512">
        <v>45000</v>
      </c>
      <c r="P15" s="512">
        <f t="shared" ref="O15:P19" si="1">N15</f>
        <v>47388</v>
      </c>
      <c r="Q15" s="509" t="s">
        <v>4273</v>
      </c>
      <c r="R15" s="330" t="s">
        <v>4240</v>
      </c>
    </row>
    <row r="16" spans="1:19" s="129" customFormat="1" ht="150" x14ac:dyDescent="0.25">
      <c r="A16" s="509">
        <v>10</v>
      </c>
      <c r="B16" s="509">
        <v>1</v>
      </c>
      <c r="C16" s="509">
        <v>2</v>
      </c>
      <c r="D16" s="509">
        <v>12</v>
      </c>
      <c r="E16" s="511" t="s">
        <v>4282</v>
      </c>
      <c r="F16" s="511" t="s">
        <v>4283</v>
      </c>
      <c r="G16" s="509" t="s">
        <v>1848</v>
      </c>
      <c r="H16" s="509" t="s">
        <v>71</v>
      </c>
      <c r="I16" s="509">
        <v>8</v>
      </c>
      <c r="J16" s="407" t="s">
        <v>4284</v>
      </c>
      <c r="K16" s="509" t="s">
        <v>4285</v>
      </c>
      <c r="L16" s="509" t="s">
        <v>4285</v>
      </c>
      <c r="M16" s="512">
        <v>150000</v>
      </c>
      <c r="N16" s="512">
        <v>150000</v>
      </c>
      <c r="O16" s="512">
        <f t="shared" si="1"/>
        <v>150000</v>
      </c>
      <c r="P16" s="512">
        <f t="shared" si="1"/>
        <v>150000</v>
      </c>
      <c r="Q16" s="509" t="s">
        <v>4273</v>
      </c>
      <c r="R16" s="325" t="s">
        <v>4240</v>
      </c>
    </row>
    <row r="17" spans="1:18" s="129" customFormat="1" ht="150" x14ac:dyDescent="0.25">
      <c r="A17" s="509">
        <v>11</v>
      </c>
      <c r="B17" s="509">
        <v>1</v>
      </c>
      <c r="C17" s="509">
        <v>1</v>
      </c>
      <c r="D17" s="509">
        <v>6</v>
      </c>
      <c r="E17" s="511" t="s">
        <v>4286</v>
      </c>
      <c r="F17" s="511" t="s">
        <v>4287</v>
      </c>
      <c r="G17" s="509" t="s">
        <v>1833</v>
      </c>
      <c r="H17" s="509" t="s">
        <v>988</v>
      </c>
      <c r="I17" s="509">
        <v>6</v>
      </c>
      <c r="J17" s="511" t="s">
        <v>4288</v>
      </c>
      <c r="K17" s="509" t="s">
        <v>4289</v>
      </c>
      <c r="L17" s="509" t="s">
        <v>4289</v>
      </c>
      <c r="M17" s="512">
        <v>150000</v>
      </c>
      <c r="N17" s="512">
        <v>147612</v>
      </c>
      <c r="O17" s="512">
        <f t="shared" si="1"/>
        <v>150000</v>
      </c>
      <c r="P17" s="512">
        <f>N17</f>
        <v>147612</v>
      </c>
      <c r="Q17" s="509" t="s">
        <v>4273</v>
      </c>
      <c r="R17" s="330" t="s">
        <v>4240</v>
      </c>
    </row>
    <row r="18" spans="1:18" s="129" customFormat="1" ht="90" x14ac:dyDescent="0.25">
      <c r="A18" s="509">
        <v>12</v>
      </c>
      <c r="B18" s="509">
        <v>1</v>
      </c>
      <c r="C18" s="509">
        <v>4</v>
      </c>
      <c r="D18" s="509">
        <v>2</v>
      </c>
      <c r="E18" s="511" t="s">
        <v>4290</v>
      </c>
      <c r="F18" s="511" t="s">
        <v>4291</v>
      </c>
      <c r="G18" s="509" t="s">
        <v>4292</v>
      </c>
      <c r="H18" s="509" t="s">
        <v>2796</v>
      </c>
      <c r="I18" s="509">
        <v>1500</v>
      </c>
      <c r="J18" s="511" t="s">
        <v>4293</v>
      </c>
      <c r="K18" s="509" t="s">
        <v>161</v>
      </c>
      <c r="L18" s="509" t="s">
        <v>454</v>
      </c>
      <c r="M18" s="512">
        <v>15842.4</v>
      </c>
      <c r="N18" s="512">
        <v>1810.56</v>
      </c>
      <c r="O18" s="512">
        <f t="shared" si="1"/>
        <v>15842.4</v>
      </c>
      <c r="P18" s="512">
        <v>1810.56</v>
      </c>
      <c r="Q18" s="509" t="s">
        <v>4294</v>
      </c>
      <c r="R18" s="330" t="s">
        <v>4240</v>
      </c>
    </row>
    <row r="19" spans="1:18" s="129" customFormat="1" ht="105" x14ac:dyDescent="0.25">
      <c r="A19" s="509">
        <v>13</v>
      </c>
      <c r="B19" s="509">
        <v>1</v>
      </c>
      <c r="C19" s="509">
        <v>4</v>
      </c>
      <c r="D19" s="509">
        <v>2</v>
      </c>
      <c r="E19" s="511" t="s">
        <v>4297</v>
      </c>
      <c r="F19" s="511" t="s">
        <v>4298</v>
      </c>
      <c r="G19" s="509" t="s">
        <v>4295</v>
      </c>
      <c r="H19" s="509" t="s">
        <v>1812</v>
      </c>
      <c r="I19" s="509">
        <v>6</v>
      </c>
      <c r="J19" s="511" t="s">
        <v>4299</v>
      </c>
      <c r="K19" s="509" t="s">
        <v>400</v>
      </c>
      <c r="L19" s="509" t="s">
        <v>400</v>
      </c>
      <c r="M19" s="512">
        <v>40000</v>
      </c>
      <c r="N19" s="512">
        <v>50000</v>
      </c>
      <c r="O19" s="512">
        <f t="shared" si="1"/>
        <v>40000</v>
      </c>
      <c r="P19" s="512">
        <f t="shared" si="1"/>
        <v>50000</v>
      </c>
      <c r="Q19" s="509" t="s">
        <v>4296</v>
      </c>
      <c r="R19" s="325" t="s">
        <v>4240</v>
      </c>
    </row>
    <row r="20" spans="1:18" ht="90" x14ac:dyDescent="0.25">
      <c r="A20" s="515">
        <v>14</v>
      </c>
      <c r="B20" s="515">
        <v>1</v>
      </c>
      <c r="C20" s="515">
        <v>4</v>
      </c>
      <c r="D20" s="515">
        <v>2</v>
      </c>
      <c r="E20" s="516" t="s">
        <v>4300</v>
      </c>
      <c r="F20" s="516" t="s">
        <v>4301</v>
      </c>
      <c r="G20" s="515" t="s">
        <v>4295</v>
      </c>
      <c r="H20" s="515" t="s">
        <v>1812</v>
      </c>
      <c r="I20" s="515">
        <v>1</v>
      </c>
      <c r="J20" s="516" t="s">
        <v>4302</v>
      </c>
      <c r="K20" s="509" t="s">
        <v>101</v>
      </c>
      <c r="L20" s="520" t="s">
        <v>783</v>
      </c>
      <c r="M20" s="217">
        <v>13117.2</v>
      </c>
      <c r="N20" s="365">
        <v>0</v>
      </c>
      <c r="O20" s="521">
        <v>13117.2</v>
      </c>
      <c r="P20" s="517">
        <v>0</v>
      </c>
      <c r="Q20" s="515" t="s">
        <v>4296</v>
      </c>
      <c r="R20" s="351" t="s">
        <v>4240</v>
      </c>
    </row>
    <row r="21" spans="1:18" s="129" customFormat="1" ht="195" x14ac:dyDescent="0.25">
      <c r="A21" s="509">
        <v>15</v>
      </c>
      <c r="B21" s="509">
        <v>1</v>
      </c>
      <c r="C21" s="509">
        <v>4</v>
      </c>
      <c r="D21" s="509">
        <v>2</v>
      </c>
      <c r="E21" s="511" t="s">
        <v>4303</v>
      </c>
      <c r="F21" s="511" t="s">
        <v>4304</v>
      </c>
      <c r="G21" s="509" t="s">
        <v>4244</v>
      </c>
      <c r="H21" s="509" t="s">
        <v>4245</v>
      </c>
      <c r="I21" s="509">
        <v>4</v>
      </c>
      <c r="J21" s="511" t="s">
        <v>4305</v>
      </c>
      <c r="K21" s="509" t="s">
        <v>4306</v>
      </c>
      <c r="L21" s="509" t="s">
        <v>4307</v>
      </c>
      <c r="M21" s="350">
        <v>184239.49</v>
      </c>
      <c r="N21" s="350">
        <v>329553.90000000002</v>
      </c>
      <c r="O21" s="514">
        <f>M21</f>
        <v>184239.49</v>
      </c>
      <c r="P21" s="514">
        <f>N21</f>
        <v>329553.90000000002</v>
      </c>
      <c r="Q21" s="509" t="s">
        <v>4294</v>
      </c>
      <c r="R21" s="330" t="s">
        <v>4240</v>
      </c>
    </row>
    <row r="22" spans="1:18" s="748" customFormat="1" ht="165" x14ac:dyDescent="0.25">
      <c r="A22" s="744">
        <v>16</v>
      </c>
      <c r="B22" s="744">
        <v>1</v>
      </c>
      <c r="C22" s="744">
        <v>4</v>
      </c>
      <c r="D22" s="744">
        <v>2</v>
      </c>
      <c r="E22" s="745" t="s">
        <v>4308</v>
      </c>
      <c r="F22" s="745" t="s">
        <v>4309</v>
      </c>
      <c r="G22" s="744" t="s">
        <v>2463</v>
      </c>
      <c r="H22" s="744" t="s">
        <v>1300</v>
      </c>
      <c r="I22" s="744">
        <v>2</v>
      </c>
      <c r="J22" s="745" t="s">
        <v>4310</v>
      </c>
      <c r="K22" s="744" t="s">
        <v>89</v>
      </c>
      <c r="L22" s="744" t="s">
        <v>127</v>
      </c>
      <c r="M22" s="749">
        <v>85653.65</v>
      </c>
      <c r="N22" s="749" t="s">
        <v>4311</v>
      </c>
      <c r="O22" s="746">
        <f t="shared" ref="O22:P33" si="2">M22</f>
        <v>85653.65</v>
      </c>
      <c r="P22" s="749">
        <v>132875.56</v>
      </c>
      <c r="Q22" s="744" t="s">
        <v>4294</v>
      </c>
      <c r="R22" s="747" t="s">
        <v>4240</v>
      </c>
    </row>
    <row r="23" spans="1:18" s="748" customFormat="1" ht="150" x14ac:dyDescent="0.25">
      <c r="A23" s="744">
        <v>17</v>
      </c>
      <c r="B23" s="744">
        <v>1</v>
      </c>
      <c r="C23" s="744">
        <v>4</v>
      </c>
      <c r="D23" s="744">
        <v>2</v>
      </c>
      <c r="E23" s="745" t="s">
        <v>4312</v>
      </c>
      <c r="F23" s="745" t="s">
        <v>4313</v>
      </c>
      <c r="G23" s="744" t="s">
        <v>250</v>
      </c>
      <c r="H23" s="745" t="s">
        <v>4314</v>
      </c>
      <c r="I23" s="744">
        <v>1</v>
      </c>
      <c r="J23" s="745" t="s">
        <v>4315</v>
      </c>
      <c r="K23" s="744" t="s">
        <v>161</v>
      </c>
      <c r="L23" s="744" t="s">
        <v>783</v>
      </c>
      <c r="M23" s="750">
        <v>140700</v>
      </c>
      <c r="N23" s="750">
        <v>0</v>
      </c>
      <c r="O23" s="750">
        <v>140700</v>
      </c>
      <c r="P23" s="750">
        <f t="shared" si="2"/>
        <v>0</v>
      </c>
      <c r="Q23" s="744" t="s">
        <v>4294</v>
      </c>
      <c r="R23" s="747" t="s">
        <v>4240</v>
      </c>
    </row>
    <row r="24" spans="1:18" s="129" customFormat="1" ht="94.5" x14ac:dyDescent="0.25">
      <c r="A24" s="522">
        <v>18</v>
      </c>
      <c r="B24" s="522">
        <v>1</v>
      </c>
      <c r="C24" s="522">
        <v>4</v>
      </c>
      <c r="D24" s="522">
        <v>2</v>
      </c>
      <c r="E24" s="523" t="s">
        <v>4316</v>
      </c>
      <c r="F24" s="523" t="s">
        <v>4317</v>
      </c>
      <c r="G24" s="522" t="s">
        <v>4295</v>
      </c>
      <c r="H24" s="522" t="s">
        <v>1286</v>
      </c>
      <c r="I24" s="522">
        <v>1</v>
      </c>
      <c r="J24" s="523" t="s">
        <v>4318</v>
      </c>
      <c r="K24" s="524" t="s">
        <v>783</v>
      </c>
      <c r="L24" s="522" t="s">
        <v>400</v>
      </c>
      <c r="M24" s="525">
        <v>0</v>
      </c>
      <c r="N24" s="525">
        <v>40000</v>
      </c>
      <c r="O24" s="525">
        <f t="shared" si="2"/>
        <v>0</v>
      </c>
      <c r="P24" s="525">
        <f t="shared" si="2"/>
        <v>40000</v>
      </c>
      <c r="Q24" s="522" t="s">
        <v>4296</v>
      </c>
      <c r="R24" s="526" t="s">
        <v>4240</v>
      </c>
    </row>
    <row r="25" spans="1:18" s="748" customFormat="1" ht="94.5" x14ac:dyDescent="0.25">
      <c r="A25" s="751">
        <v>19</v>
      </c>
      <c r="B25" s="751">
        <v>1</v>
      </c>
      <c r="C25" s="751">
        <v>1</v>
      </c>
      <c r="D25" s="751">
        <v>6</v>
      </c>
      <c r="E25" s="752" t="s">
        <v>4319</v>
      </c>
      <c r="F25" s="753" t="s">
        <v>4320</v>
      </c>
      <c r="G25" s="751" t="s">
        <v>4295</v>
      </c>
      <c r="H25" s="751" t="s">
        <v>4321</v>
      </c>
      <c r="I25" s="751">
        <v>4</v>
      </c>
      <c r="J25" s="754" t="s">
        <v>4323</v>
      </c>
      <c r="K25" s="751" t="s">
        <v>400</v>
      </c>
      <c r="L25" s="751" t="s">
        <v>400</v>
      </c>
      <c r="M25" s="755">
        <v>43275</v>
      </c>
      <c r="N25" s="755">
        <v>42085</v>
      </c>
      <c r="O25" s="755">
        <f t="shared" si="2"/>
        <v>43275</v>
      </c>
      <c r="P25" s="755">
        <v>42085</v>
      </c>
      <c r="Q25" s="751" t="s">
        <v>4294</v>
      </c>
      <c r="R25" s="756" t="s">
        <v>4322</v>
      </c>
    </row>
    <row r="26" spans="1:18" s="129" customFormat="1" ht="155.25" customHeight="1" x14ac:dyDescent="0.25">
      <c r="A26" s="522">
        <v>20</v>
      </c>
      <c r="B26" s="522">
        <v>1</v>
      </c>
      <c r="C26" s="522">
        <v>4</v>
      </c>
      <c r="D26" s="522">
        <v>2</v>
      </c>
      <c r="E26" s="523" t="s">
        <v>4324</v>
      </c>
      <c r="F26" s="523" t="s">
        <v>4325</v>
      </c>
      <c r="G26" s="522" t="s">
        <v>4295</v>
      </c>
      <c r="H26" s="522" t="s">
        <v>86</v>
      </c>
      <c r="I26" s="522">
        <v>6</v>
      </c>
      <c r="J26" s="527" t="s">
        <v>4326</v>
      </c>
      <c r="K26" s="522" t="s">
        <v>124</v>
      </c>
      <c r="L26" s="522" t="s">
        <v>124</v>
      </c>
      <c r="M26" s="525">
        <v>180000</v>
      </c>
      <c r="N26" s="525">
        <v>180000</v>
      </c>
      <c r="O26" s="525">
        <f t="shared" si="2"/>
        <v>180000</v>
      </c>
      <c r="P26" s="525">
        <f t="shared" si="2"/>
        <v>180000</v>
      </c>
      <c r="Q26" s="522" t="s">
        <v>4296</v>
      </c>
      <c r="R26" s="528" t="s">
        <v>4240</v>
      </c>
    </row>
    <row r="27" spans="1:18" s="129" customFormat="1" ht="234" customHeight="1" x14ac:dyDescent="0.25">
      <c r="A27" s="522">
        <v>21</v>
      </c>
      <c r="B27" s="522">
        <v>1</v>
      </c>
      <c r="C27" s="522">
        <v>1</v>
      </c>
      <c r="D27" s="522">
        <v>6</v>
      </c>
      <c r="E27" s="523" t="s">
        <v>4327</v>
      </c>
      <c r="F27" s="523" t="s">
        <v>4328</v>
      </c>
      <c r="G27" s="522" t="s">
        <v>4292</v>
      </c>
      <c r="H27" s="522" t="s">
        <v>4329</v>
      </c>
      <c r="I27" s="522" t="s">
        <v>4330</v>
      </c>
      <c r="J27" s="523" t="s">
        <v>4331</v>
      </c>
      <c r="K27" s="522" t="s">
        <v>783</v>
      </c>
      <c r="L27" s="524" t="s">
        <v>127</v>
      </c>
      <c r="M27" s="525">
        <v>0</v>
      </c>
      <c r="N27" s="525">
        <v>20000</v>
      </c>
      <c r="O27" s="525">
        <f t="shared" si="2"/>
        <v>0</v>
      </c>
      <c r="P27" s="525">
        <f t="shared" si="2"/>
        <v>20000</v>
      </c>
      <c r="Q27" s="522" t="s">
        <v>4294</v>
      </c>
      <c r="R27" s="526" t="s">
        <v>4240</v>
      </c>
    </row>
    <row r="28" spans="1:18" s="129" customFormat="1" ht="95.25" customHeight="1" x14ac:dyDescent="0.25">
      <c r="A28" s="522">
        <v>22</v>
      </c>
      <c r="B28" s="522">
        <v>1</v>
      </c>
      <c r="C28" s="522">
        <v>1</v>
      </c>
      <c r="D28" s="522">
        <v>6</v>
      </c>
      <c r="E28" s="523" t="s">
        <v>4332</v>
      </c>
      <c r="F28" s="523" t="s">
        <v>4333</v>
      </c>
      <c r="G28" s="522" t="s">
        <v>4334</v>
      </c>
      <c r="H28" s="522" t="s">
        <v>1300</v>
      </c>
      <c r="I28" s="522">
        <v>1</v>
      </c>
      <c r="J28" s="523" t="s">
        <v>4335</v>
      </c>
      <c r="K28" s="524" t="s">
        <v>783</v>
      </c>
      <c r="L28" s="522" t="s">
        <v>101</v>
      </c>
      <c r="M28" s="525">
        <v>0</v>
      </c>
      <c r="N28" s="525">
        <v>157400</v>
      </c>
      <c r="O28" s="525">
        <f t="shared" si="2"/>
        <v>0</v>
      </c>
      <c r="P28" s="525">
        <f t="shared" si="2"/>
        <v>157400</v>
      </c>
      <c r="Q28" s="522" t="s">
        <v>4296</v>
      </c>
      <c r="R28" s="528" t="s">
        <v>4240</v>
      </c>
    </row>
    <row r="29" spans="1:18" s="129" customFormat="1" ht="222" customHeight="1" x14ac:dyDescent="0.25">
      <c r="A29" s="522">
        <v>23</v>
      </c>
      <c r="B29" s="522">
        <v>1</v>
      </c>
      <c r="C29" s="522">
        <v>1</v>
      </c>
      <c r="D29" s="522">
        <v>6</v>
      </c>
      <c r="E29" s="523" t="s">
        <v>4336</v>
      </c>
      <c r="F29" s="523" t="s">
        <v>4337</v>
      </c>
      <c r="G29" s="522" t="s">
        <v>4292</v>
      </c>
      <c r="H29" s="522" t="s">
        <v>4338</v>
      </c>
      <c r="I29" s="522" t="s">
        <v>4330</v>
      </c>
      <c r="J29" s="523" t="s">
        <v>4339</v>
      </c>
      <c r="K29" s="524" t="s">
        <v>783</v>
      </c>
      <c r="L29" s="522" t="s">
        <v>127</v>
      </c>
      <c r="M29" s="525">
        <v>0</v>
      </c>
      <c r="N29" s="525">
        <v>20000</v>
      </c>
      <c r="O29" s="525">
        <f t="shared" si="2"/>
        <v>0</v>
      </c>
      <c r="P29" s="525">
        <f t="shared" si="2"/>
        <v>20000</v>
      </c>
      <c r="Q29" s="522" t="s">
        <v>4294</v>
      </c>
      <c r="R29" s="526" t="s">
        <v>4240</v>
      </c>
    </row>
    <row r="30" spans="1:18" s="129" customFormat="1" ht="126" x14ac:dyDescent="0.25">
      <c r="A30" s="522">
        <v>24</v>
      </c>
      <c r="B30" s="522">
        <v>1</v>
      </c>
      <c r="C30" s="522">
        <v>4</v>
      </c>
      <c r="D30" s="522">
        <v>7</v>
      </c>
      <c r="E30" s="523" t="s">
        <v>4340</v>
      </c>
      <c r="F30" s="523" t="s">
        <v>4341</v>
      </c>
      <c r="G30" s="522" t="s">
        <v>1833</v>
      </c>
      <c r="H30" s="522" t="s">
        <v>1300</v>
      </c>
      <c r="I30" s="522">
        <v>1</v>
      </c>
      <c r="J30" s="529" t="s">
        <v>4342</v>
      </c>
      <c r="K30" s="522" t="s">
        <v>127</v>
      </c>
      <c r="L30" s="522"/>
      <c r="M30" s="525">
        <v>80000</v>
      </c>
      <c r="N30" s="525">
        <v>0</v>
      </c>
      <c r="O30" s="525">
        <f t="shared" si="2"/>
        <v>80000</v>
      </c>
      <c r="P30" s="525">
        <f t="shared" si="2"/>
        <v>0</v>
      </c>
      <c r="Q30" s="522" t="s">
        <v>4296</v>
      </c>
      <c r="R30" s="528" t="s">
        <v>4240</v>
      </c>
    </row>
    <row r="31" spans="1:18" s="129" customFormat="1" ht="142.5" customHeight="1" x14ac:dyDescent="0.25">
      <c r="A31" s="522">
        <v>25</v>
      </c>
      <c r="B31" s="522">
        <v>1</v>
      </c>
      <c r="C31" s="522">
        <v>1.4</v>
      </c>
      <c r="D31" s="522">
        <v>7</v>
      </c>
      <c r="E31" s="523" t="s">
        <v>4343</v>
      </c>
      <c r="F31" s="523" t="s">
        <v>4344</v>
      </c>
      <c r="G31" s="522" t="s">
        <v>250</v>
      </c>
      <c r="H31" s="522" t="s">
        <v>4345</v>
      </c>
      <c r="I31" s="522">
        <v>1</v>
      </c>
      <c r="J31" s="523" t="s">
        <v>4346</v>
      </c>
      <c r="K31" s="522"/>
      <c r="L31" s="522" t="s">
        <v>127</v>
      </c>
      <c r="M31" s="525">
        <v>0</v>
      </c>
      <c r="N31" s="525">
        <v>120000</v>
      </c>
      <c r="O31" s="525">
        <f t="shared" si="2"/>
        <v>0</v>
      </c>
      <c r="P31" s="525">
        <f t="shared" si="2"/>
        <v>120000</v>
      </c>
      <c r="Q31" s="522" t="s">
        <v>4296</v>
      </c>
      <c r="R31" s="528" t="s">
        <v>4240</v>
      </c>
    </row>
    <row r="32" spans="1:18" s="129" customFormat="1" ht="94.5" x14ac:dyDescent="0.25">
      <c r="A32" s="522">
        <v>26</v>
      </c>
      <c r="B32" s="522">
        <v>1</v>
      </c>
      <c r="C32" s="522">
        <v>1</v>
      </c>
      <c r="D32" s="522">
        <v>6</v>
      </c>
      <c r="E32" s="523" t="s">
        <v>4347</v>
      </c>
      <c r="F32" s="523" t="s">
        <v>4348</v>
      </c>
      <c r="G32" s="522" t="s">
        <v>4349</v>
      </c>
      <c r="H32" s="522" t="s">
        <v>1812</v>
      </c>
      <c r="I32" s="522">
        <v>3</v>
      </c>
      <c r="J32" s="523" t="s">
        <v>4350</v>
      </c>
      <c r="K32" s="522"/>
      <c r="L32" s="522" t="s">
        <v>101</v>
      </c>
      <c r="M32" s="525">
        <v>0</v>
      </c>
      <c r="N32" s="525">
        <v>71261</v>
      </c>
      <c r="O32" s="525">
        <f t="shared" si="2"/>
        <v>0</v>
      </c>
      <c r="P32" s="525">
        <f t="shared" si="2"/>
        <v>71261</v>
      </c>
      <c r="Q32" s="522" t="s">
        <v>4296</v>
      </c>
      <c r="R32" s="526" t="s">
        <v>4240</v>
      </c>
    </row>
    <row r="33" spans="1:25" s="56" customFormat="1" ht="239.25" customHeight="1" x14ac:dyDescent="0.25">
      <c r="A33" s="522">
        <v>27</v>
      </c>
      <c r="B33" s="522">
        <v>1</v>
      </c>
      <c r="C33" s="522">
        <v>1</v>
      </c>
      <c r="D33" s="522">
        <v>6</v>
      </c>
      <c r="E33" s="523" t="s">
        <v>4351</v>
      </c>
      <c r="F33" s="530" t="s">
        <v>4352</v>
      </c>
      <c r="G33" s="522" t="s">
        <v>4353</v>
      </c>
      <c r="H33" s="522" t="s">
        <v>4354</v>
      </c>
      <c r="I33" s="522" t="s">
        <v>4355</v>
      </c>
      <c r="J33" s="523" t="s">
        <v>4356</v>
      </c>
      <c r="K33" s="522" t="s">
        <v>336</v>
      </c>
      <c r="L33" s="522"/>
      <c r="M33" s="525">
        <v>488500</v>
      </c>
      <c r="N33" s="525">
        <v>0</v>
      </c>
      <c r="O33" s="525">
        <f t="shared" si="2"/>
        <v>488500</v>
      </c>
      <c r="P33" s="525">
        <f>N33</f>
        <v>0</v>
      </c>
      <c r="Q33" s="522" t="s">
        <v>4273</v>
      </c>
      <c r="R33" s="528" t="s">
        <v>4240</v>
      </c>
      <c r="S33" s="531"/>
      <c r="T33" s="531"/>
      <c r="U33" s="531"/>
      <c r="V33" s="531"/>
      <c r="W33" s="531"/>
      <c r="X33" s="531"/>
      <c r="Y33" s="531"/>
    </row>
    <row r="34" spans="1:25" s="129" customFormat="1" ht="362.25" x14ac:dyDescent="0.25">
      <c r="A34" s="522">
        <v>28</v>
      </c>
      <c r="B34" s="522">
        <v>1</v>
      </c>
      <c r="C34" s="532" t="s">
        <v>4357</v>
      </c>
      <c r="D34" s="522">
        <v>3</v>
      </c>
      <c r="E34" s="523" t="s">
        <v>4358</v>
      </c>
      <c r="F34" s="523" t="s">
        <v>4359</v>
      </c>
      <c r="G34" s="522" t="s">
        <v>4360</v>
      </c>
      <c r="H34" s="522" t="s">
        <v>4361</v>
      </c>
      <c r="I34" s="522" t="s">
        <v>4362</v>
      </c>
      <c r="J34" s="523" t="s">
        <v>4363</v>
      </c>
      <c r="K34" s="524"/>
      <c r="L34" s="522" t="s">
        <v>258</v>
      </c>
      <c r="M34" s="525">
        <v>0</v>
      </c>
      <c r="N34" s="525">
        <v>130000</v>
      </c>
      <c r="O34" s="525">
        <v>0</v>
      </c>
      <c r="P34" s="525">
        <v>130000</v>
      </c>
      <c r="Q34" s="522" t="s">
        <v>4364</v>
      </c>
      <c r="R34" s="526" t="s">
        <v>4240</v>
      </c>
      <c r="S34" s="531"/>
      <c r="T34" s="531"/>
      <c r="U34" s="531"/>
      <c r="V34" s="531"/>
      <c r="W34" s="531"/>
      <c r="X34" s="531"/>
      <c r="Y34" s="531"/>
    </row>
    <row r="35" spans="1:25" s="513" customFormat="1" ht="150" x14ac:dyDescent="0.25">
      <c r="A35" s="509">
        <v>29</v>
      </c>
      <c r="B35" s="509">
        <v>2</v>
      </c>
      <c r="C35" s="509" t="s">
        <v>89</v>
      </c>
      <c r="D35" s="509" t="s">
        <v>53</v>
      </c>
      <c r="E35" s="511" t="s">
        <v>4365</v>
      </c>
      <c r="F35" s="511" t="s">
        <v>4366</v>
      </c>
      <c r="G35" s="509" t="s">
        <v>250</v>
      </c>
      <c r="H35" s="509" t="s">
        <v>4367</v>
      </c>
      <c r="I35" s="509" t="s">
        <v>4368</v>
      </c>
      <c r="J35" s="533" t="s">
        <v>4369</v>
      </c>
      <c r="K35" s="509" t="s">
        <v>127</v>
      </c>
      <c r="L35" s="511"/>
      <c r="M35" s="512">
        <v>186688</v>
      </c>
      <c r="N35" s="512"/>
      <c r="O35" s="512">
        <v>186688</v>
      </c>
      <c r="P35" s="512"/>
      <c r="Q35" s="509" t="s">
        <v>3625</v>
      </c>
      <c r="R35" s="325" t="s">
        <v>4370</v>
      </c>
    </row>
    <row r="36" spans="1:25" s="513" customFormat="1" ht="409.5" x14ac:dyDescent="0.25">
      <c r="A36" s="509">
        <v>30</v>
      </c>
      <c r="B36" s="509">
        <v>6</v>
      </c>
      <c r="C36" s="509" t="s">
        <v>4371</v>
      </c>
      <c r="D36" s="509">
        <v>11</v>
      </c>
      <c r="E36" s="511" t="s">
        <v>4372</v>
      </c>
      <c r="F36" s="511" t="s">
        <v>4373</v>
      </c>
      <c r="G36" s="509" t="s">
        <v>4374</v>
      </c>
      <c r="H36" s="509" t="s">
        <v>4375</v>
      </c>
      <c r="I36" s="509" t="s">
        <v>4376</v>
      </c>
      <c r="J36" s="533" t="s">
        <v>4377</v>
      </c>
      <c r="K36" s="509" t="s">
        <v>124</v>
      </c>
      <c r="L36" s="509"/>
      <c r="M36" s="512">
        <v>172880.16</v>
      </c>
      <c r="N36" s="512"/>
      <c r="O36" s="512">
        <v>172880.16</v>
      </c>
      <c r="P36" s="512"/>
      <c r="Q36" s="509" t="s">
        <v>4378</v>
      </c>
      <c r="R36" s="325" t="s">
        <v>4379</v>
      </c>
    </row>
    <row r="37" spans="1:25" s="129" customFormat="1" ht="120" x14ac:dyDescent="0.25">
      <c r="A37" s="509">
        <v>31</v>
      </c>
      <c r="B37" s="509">
        <v>1</v>
      </c>
      <c r="C37" s="509" t="s">
        <v>89</v>
      </c>
      <c r="D37" s="509">
        <v>6</v>
      </c>
      <c r="E37" s="511" t="s">
        <v>4380</v>
      </c>
      <c r="F37" s="534" t="s">
        <v>4381</v>
      </c>
      <c r="G37" s="509" t="s">
        <v>4334</v>
      </c>
      <c r="H37" s="509" t="s">
        <v>4382</v>
      </c>
      <c r="I37" s="509" t="s">
        <v>4383</v>
      </c>
      <c r="J37" s="535" t="s">
        <v>4384</v>
      </c>
      <c r="K37" s="509" t="s">
        <v>312</v>
      </c>
      <c r="L37" s="509"/>
      <c r="M37" s="512">
        <v>90929.75</v>
      </c>
      <c r="N37" s="512"/>
      <c r="O37" s="512">
        <v>90929.75</v>
      </c>
      <c r="P37" s="512"/>
      <c r="Q37" s="509" t="s">
        <v>4385</v>
      </c>
      <c r="R37" s="325" t="s">
        <v>4386</v>
      </c>
    </row>
    <row r="38" spans="1:25" s="129" customFormat="1" ht="255" x14ac:dyDescent="0.25">
      <c r="A38" s="509">
        <v>32</v>
      </c>
      <c r="B38" s="509">
        <v>6</v>
      </c>
      <c r="C38" s="509" t="s">
        <v>4387</v>
      </c>
      <c r="D38" s="509">
        <v>4</v>
      </c>
      <c r="E38" s="511" t="s">
        <v>4388</v>
      </c>
      <c r="F38" s="511" t="s">
        <v>4389</v>
      </c>
      <c r="G38" s="509" t="s">
        <v>4390</v>
      </c>
      <c r="H38" s="509" t="s">
        <v>4391</v>
      </c>
      <c r="I38" s="536" t="s">
        <v>4392</v>
      </c>
      <c r="J38" s="537" t="s">
        <v>4393</v>
      </c>
      <c r="K38" s="509" t="s">
        <v>73</v>
      </c>
      <c r="L38" s="509"/>
      <c r="M38" s="512">
        <v>622202.06000000006</v>
      </c>
      <c r="N38" s="512"/>
      <c r="O38" s="512">
        <v>622202.06000000006</v>
      </c>
      <c r="P38" s="512"/>
      <c r="Q38" s="509" t="s">
        <v>4394</v>
      </c>
      <c r="R38" s="325" t="s">
        <v>4395</v>
      </c>
    </row>
    <row r="39" spans="1:25" s="129" customFormat="1" ht="150" x14ac:dyDescent="0.25">
      <c r="A39" s="509">
        <v>33</v>
      </c>
      <c r="B39" s="509">
        <v>6</v>
      </c>
      <c r="C39" s="509" t="s">
        <v>4371</v>
      </c>
      <c r="D39" s="509">
        <v>4</v>
      </c>
      <c r="E39" s="511" t="s">
        <v>4396</v>
      </c>
      <c r="F39" s="511" t="s">
        <v>4397</v>
      </c>
      <c r="G39" s="509" t="s">
        <v>4398</v>
      </c>
      <c r="H39" s="509" t="s">
        <v>4399</v>
      </c>
      <c r="I39" s="509" t="s">
        <v>4400</v>
      </c>
      <c r="J39" s="537" t="s">
        <v>4401</v>
      </c>
      <c r="K39" s="509" t="s">
        <v>73</v>
      </c>
      <c r="L39" s="509"/>
      <c r="M39" s="512">
        <v>147706.04</v>
      </c>
      <c r="N39" s="512"/>
      <c r="O39" s="512">
        <v>147706.04</v>
      </c>
      <c r="P39" s="512"/>
      <c r="Q39" s="325" t="s">
        <v>4402</v>
      </c>
      <c r="R39" s="407" t="s">
        <v>4403</v>
      </c>
    </row>
    <row r="40" spans="1:25" s="129" customFormat="1" ht="330" x14ac:dyDescent="0.25">
      <c r="A40" s="509">
        <v>34</v>
      </c>
      <c r="B40" s="509">
        <v>1</v>
      </c>
      <c r="C40" s="509" t="s">
        <v>89</v>
      </c>
      <c r="D40" s="509">
        <v>6</v>
      </c>
      <c r="E40" s="511" t="s">
        <v>4404</v>
      </c>
      <c r="F40" s="511" t="s">
        <v>4405</v>
      </c>
      <c r="G40" s="509" t="s">
        <v>2477</v>
      </c>
      <c r="H40" s="509" t="s">
        <v>4406</v>
      </c>
      <c r="I40" s="509">
        <v>1</v>
      </c>
      <c r="J40" s="537" t="s">
        <v>4407</v>
      </c>
      <c r="K40" s="509" t="s">
        <v>73</v>
      </c>
      <c r="L40" s="509"/>
      <c r="M40" s="512">
        <v>61500</v>
      </c>
      <c r="N40" s="512"/>
      <c r="O40" s="512">
        <v>61500</v>
      </c>
      <c r="P40" s="512"/>
      <c r="Q40" s="325" t="s">
        <v>4408</v>
      </c>
      <c r="R40" s="330" t="s">
        <v>4409</v>
      </c>
    </row>
    <row r="41" spans="1:25" s="129" customFormat="1" ht="240" x14ac:dyDescent="0.25">
      <c r="A41" s="509">
        <v>35</v>
      </c>
      <c r="B41" s="509">
        <v>2</v>
      </c>
      <c r="C41" s="509" t="s">
        <v>89</v>
      </c>
      <c r="D41" s="509">
        <v>6</v>
      </c>
      <c r="E41" s="511" t="s">
        <v>4410</v>
      </c>
      <c r="F41" s="511" t="s">
        <v>4411</v>
      </c>
      <c r="G41" s="509" t="s">
        <v>4412</v>
      </c>
      <c r="H41" s="509" t="s">
        <v>4413</v>
      </c>
      <c r="I41" s="509" t="s">
        <v>4414</v>
      </c>
      <c r="J41" s="537" t="s">
        <v>4415</v>
      </c>
      <c r="K41" s="509" t="s">
        <v>124</v>
      </c>
      <c r="L41" s="509"/>
      <c r="M41" s="512">
        <v>255979.85</v>
      </c>
      <c r="N41" s="512"/>
      <c r="O41" s="512">
        <v>255979.85</v>
      </c>
      <c r="P41" s="512"/>
      <c r="Q41" s="509" t="s">
        <v>4416</v>
      </c>
      <c r="R41" s="325" t="s">
        <v>4417</v>
      </c>
    </row>
    <row r="42" spans="1:25" s="129" customFormat="1" ht="180" x14ac:dyDescent="0.25">
      <c r="A42" s="509">
        <v>36</v>
      </c>
      <c r="B42" s="509">
        <v>2</v>
      </c>
      <c r="C42" s="509" t="s">
        <v>101</v>
      </c>
      <c r="D42" s="509">
        <v>12</v>
      </c>
      <c r="E42" s="511" t="s">
        <v>4418</v>
      </c>
      <c r="F42" s="511" t="s">
        <v>4419</v>
      </c>
      <c r="G42" s="509" t="s">
        <v>1070</v>
      </c>
      <c r="H42" s="509" t="s">
        <v>572</v>
      </c>
      <c r="I42" s="509">
        <v>6</v>
      </c>
      <c r="J42" s="537" t="s">
        <v>4420</v>
      </c>
      <c r="K42" s="509" t="s">
        <v>124</v>
      </c>
      <c r="L42" s="509"/>
      <c r="M42" s="512">
        <v>113649.22</v>
      </c>
      <c r="N42" s="512"/>
      <c r="O42" s="512">
        <v>113649.22</v>
      </c>
      <c r="P42" s="512"/>
      <c r="Q42" s="509" t="s">
        <v>4421</v>
      </c>
      <c r="R42" s="325" t="s">
        <v>4422</v>
      </c>
    </row>
    <row r="43" spans="1:25" s="129" customFormat="1" ht="360" x14ac:dyDescent="0.25">
      <c r="A43" s="509">
        <v>37</v>
      </c>
      <c r="B43" s="509">
        <v>3</v>
      </c>
      <c r="C43" s="509" t="s">
        <v>127</v>
      </c>
      <c r="D43" s="509">
        <v>13</v>
      </c>
      <c r="E43" s="511" t="s">
        <v>4423</v>
      </c>
      <c r="F43" s="511" t="s">
        <v>4424</v>
      </c>
      <c r="G43" s="509" t="s">
        <v>4425</v>
      </c>
      <c r="H43" s="509" t="s">
        <v>4426</v>
      </c>
      <c r="I43" s="509" t="s">
        <v>4427</v>
      </c>
      <c r="J43" s="537" t="s">
        <v>4428</v>
      </c>
      <c r="K43" s="509" t="s">
        <v>124</v>
      </c>
      <c r="L43" s="509"/>
      <c r="M43" s="512">
        <v>154500</v>
      </c>
      <c r="N43" s="512"/>
      <c r="O43" s="512">
        <v>154500</v>
      </c>
      <c r="P43" s="512"/>
      <c r="Q43" s="509" t="s">
        <v>3250</v>
      </c>
      <c r="R43" s="325" t="s">
        <v>4429</v>
      </c>
    </row>
    <row r="44" spans="1:25" s="129" customFormat="1" ht="135" x14ac:dyDescent="0.25">
      <c r="A44" s="509">
        <v>38</v>
      </c>
      <c r="B44" s="509">
        <v>6</v>
      </c>
      <c r="C44" s="509" t="s">
        <v>4371</v>
      </c>
      <c r="D44" s="509">
        <v>4</v>
      </c>
      <c r="E44" s="511" t="s">
        <v>4430</v>
      </c>
      <c r="F44" s="511" t="s">
        <v>4431</v>
      </c>
      <c r="G44" s="509" t="s">
        <v>250</v>
      </c>
      <c r="H44" s="509" t="s">
        <v>4432</v>
      </c>
      <c r="I44" s="509" t="s">
        <v>4368</v>
      </c>
      <c r="J44" s="537" t="s">
        <v>4433</v>
      </c>
      <c r="K44" s="509" t="s">
        <v>52</v>
      </c>
      <c r="L44" s="509"/>
      <c r="M44" s="512">
        <v>140540</v>
      </c>
      <c r="N44" s="512"/>
      <c r="O44" s="512">
        <v>140540</v>
      </c>
      <c r="P44" s="512"/>
      <c r="Q44" s="509" t="s">
        <v>4434</v>
      </c>
      <c r="R44" s="325" t="s">
        <v>4435</v>
      </c>
    </row>
    <row r="45" spans="1:25" s="129" customFormat="1" ht="285" x14ac:dyDescent="0.25">
      <c r="A45" s="509">
        <v>39</v>
      </c>
      <c r="B45" s="509">
        <v>2</v>
      </c>
      <c r="C45" s="509" t="s">
        <v>127</v>
      </c>
      <c r="D45" s="509">
        <v>10</v>
      </c>
      <c r="E45" s="511" t="s">
        <v>4436</v>
      </c>
      <c r="F45" s="511" t="s">
        <v>4437</v>
      </c>
      <c r="G45" s="509" t="s">
        <v>4438</v>
      </c>
      <c r="H45" s="509" t="s">
        <v>4439</v>
      </c>
      <c r="I45" s="509" t="s">
        <v>4440</v>
      </c>
      <c r="J45" s="537" t="s">
        <v>4441</v>
      </c>
      <c r="K45" s="509" t="s">
        <v>328</v>
      </c>
      <c r="L45" s="509"/>
      <c r="M45" s="512">
        <v>45091.37</v>
      </c>
      <c r="N45" s="512"/>
      <c r="O45" s="512">
        <v>45091.37</v>
      </c>
      <c r="P45" s="512"/>
      <c r="Q45" s="509" t="s">
        <v>4442</v>
      </c>
      <c r="R45" s="325" t="s">
        <v>1915</v>
      </c>
    </row>
    <row r="46" spans="1:25" s="129" customFormat="1" ht="255" x14ac:dyDescent="0.25">
      <c r="A46" s="509">
        <v>40</v>
      </c>
      <c r="B46" s="509">
        <v>5</v>
      </c>
      <c r="C46" s="509" t="s">
        <v>89</v>
      </c>
      <c r="D46" s="509">
        <v>13</v>
      </c>
      <c r="E46" s="511" t="s">
        <v>4443</v>
      </c>
      <c r="F46" s="511" t="s">
        <v>4444</v>
      </c>
      <c r="G46" s="509" t="s">
        <v>4445</v>
      </c>
      <c r="H46" s="509" t="s">
        <v>4446</v>
      </c>
      <c r="I46" s="509" t="s">
        <v>4447</v>
      </c>
      <c r="J46" s="535" t="s">
        <v>4448</v>
      </c>
      <c r="K46" s="509" t="s">
        <v>124</v>
      </c>
      <c r="L46" s="509"/>
      <c r="M46" s="512">
        <v>116894.1</v>
      </c>
      <c r="N46" s="512"/>
      <c r="O46" s="512">
        <v>116894.1</v>
      </c>
      <c r="P46" s="512"/>
      <c r="Q46" s="509" t="s">
        <v>3268</v>
      </c>
      <c r="R46" s="325" t="s">
        <v>4449</v>
      </c>
    </row>
    <row r="47" spans="1:25" s="129" customFormat="1" ht="180" x14ac:dyDescent="0.25">
      <c r="A47" s="509">
        <v>41</v>
      </c>
      <c r="B47" s="509">
        <v>5</v>
      </c>
      <c r="C47" s="509" t="s">
        <v>89</v>
      </c>
      <c r="D47" s="509">
        <v>13</v>
      </c>
      <c r="E47" s="511" t="s">
        <v>4450</v>
      </c>
      <c r="F47" s="511" t="s">
        <v>4451</v>
      </c>
      <c r="G47" s="509" t="s">
        <v>4452</v>
      </c>
      <c r="H47" s="509" t="s">
        <v>4453</v>
      </c>
      <c r="I47" s="509" t="s">
        <v>4454</v>
      </c>
      <c r="J47" s="537" t="s">
        <v>4455</v>
      </c>
      <c r="K47" s="509" t="s">
        <v>124</v>
      </c>
      <c r="L47" s="509"/>
      <c r="M47" s="512">
        <v>101480</v>
      </c>
      <c r="N47" s="512"/>
      <c r="O47" s="512">
        <v>101480</v>
      </c>
      <c r="P47" s="512"/>
      <c r="Q47" s="509" t="s">
        <v>3268</v>
      </c>
      <c r="R47" s="325" t="s">
        <v>4449</v>
      </c>
    </row>
    <row r="48" spans="1:25" s="129" customFormat="1" ht="240" x14ac:dyDescent="0.25">
      <c r="A48" s="509">
        <v>42</v>
      </c>
      <c r="B48" s="509">
        <v>1</v>
      </c>
      <c r="C48" s="509" t="s">
        <v>101</v>
      </c>
      <c r="D48" s="509">
        <v>12</v>
      </c>
      <c r="E48" s="511" t="s">
        <v>4456</v>
      </c>
      <c r="F48" s="511" t="s">
        <v>4457</v>
      </c>
      <c r="G48" s="509" t="s">
        <v>4458</v>
      </c>
      <c r="H48" s="509" t="s">
        <v>4459</v>
      </c>
      <c r="I48" s="509" t="s">
        <v>4460</v>
      </c>
      <c r="J48" s="537" t="s">
        <v>4461</v>
      </c>
      <c r="K48" s="509" t="s">
        <v>81</v>
      </c>
      <c r="L48" s="509"/>
      <c r="M48" s="512">
        <v>625244.15</v>
      </c>
      <c r="N48" s="512"/>
      <c r="O48" s="512">
        <v>625244.15</v>
      </c>
      <c r="P48" s="512"/>
      <c r="Q48" s="509" t="s">
        <v>3205</v>
      </c>
      <c r="R48" s="325" t="s">
        <v>4462</v>
      </c>
    </row>
    <row r="49" spans="1:18" s="129" customFormat="1" ht="300" x14ac:dyDescent="0.25">
      <c r="A49" s="509">
        <v>43</v>
      </c>
      <c r="B49" s="509">
        <v>6</v>
      </c>
      <c r="C49" s="509" t="s">
        <v>4371</v>
      </c>
      <c r="D49" s="509">
        <v>11</v>
      </c>
      <c r="E49" s="511" t="s">
        <v>4463</v>
      </c>
      <c r="F49" s="511" t="s">
        <v>4464</v>
      </c>
      <c r="G49" s="509" t="s">
        <v>4465</v>
      </c>
      <c r="H49" s="509" t="s">
        <v>4466</v>
      </c>
      <c r="I49" s="509" t="s">
        <v>4467</v>
      </c>
      <c r="J49" s="537" t="s">
        <v>4468</v>
      </c>
      <c r="K49" s="509" t="s">
        <v>124</v>
      </c>
      <c r="L49" s="509"/>
      <c r="M49" s="512">
        <v>181693.53</v>
      </c>
      <c r="N49" s="512"/>
      <c r="O49" s="512">
        <v>181693.53</v>
      </c>
      <c r="P49" s="512"/>
      <c r="Q49" s="509" t="s">
        <v>4469</v>
      </c>
      <c r="R49" s="325" t="s">
        <v>1915</v>
      </c>
    </row>
    <row r="50" spans="1:18" s="129" customFormat="1" ht="255" x14ac:dyDescent="0.25">
      <c r="A50" s="509">
        <v>44</v>
      </c>
      <c r="B50" s="509">
        <v>2</v>
      </c>
      <c r="C50" s="509" t="s">
        <v>101</v>
      </c>
      <c r="D50" s="509">
        <v>12</v>
      </c>
      <c r="E50" s="511" t="s">
        <v>4470</v>
      </c>
      <c r="F50" s="511" t="s">
        <v>4471</v>
      </c>
      <c r="G50" s="509" t="s">
        <v>4472</v>
      </c>
      <c r="H50" s="509" t="s">
        <v>4473</v>
      </c>
      <c r="I50" s="509" t="s">
        <v>4474</v>
      </c>
      <c r="J50" s="537" t="s">
        <v>4475</v>
      </c>
      <c r="K50" s="509" t="s">
        <v>774</v>
      </c>
      <c r="L50" s="509"/>
      <c r="M50" s="512">
        <v>209720.76</v>
      </c>
      <c r="N50" s="512"/>
      <c r="O50" s="512">
        <v>209720.76</v>
      </c>
      <c r="P50" s="512"/>
      <c r="Q50" s="509" t="s">
        <v>3123</v>
      </c>
      <c r="R50" s="325" t="s">
        <v>4476</v>
      </c>
    </row>
    <row r="51" spans="1:18" s="129" customFormat="1" ht="300" x14ac:dyDescent="0.25">
      <c r="A51" s="509">
        <v>45</v>
      </c>
      <c r="B51" s="509">
        <v>3</v>
      </c>
      <c r="C51" s="509" t="s">
        <v>89</v>
      </c>
      <c r="D51" s="509">
        <v>6</v>
      </c>
      <c r="E51" s="511" t="s">
        <v>4477</v>
      </c>
      <c r="F51" s="511" t="s">
        <v>4478</v>
      </c>
      <c r="G51" s="509" t="s">
        <v>4412</v>
      </c>
      <c r="H51" s="509" t="s">
        <v>4479</v>
      </c>
      <c r="I51" s="509" t="s">
        <v>4480</v>
      </c>
      <c r="J51" s="537" t="s">
        <v>4481</v>
      </c>
      <c r="K51" s="509" t="s">
        <v>127</v>
      </c>
      <c r="L51" s="509"/>
      <c r="M51" s="512">
        <v>48068.68</v>
      </c>
      <c r="N51" s="512"/>
      <c r="O51" s="512">
        <v>48068.68</v>
      </c>
      <c r="P51" s="512"/>
      <c r="Q51" s="509" t="s">
        <v>3123</v>
      </c>
      <c r="R51" s="325" t="s">
        <v>4476</v>
      </c>
    </row>
    <row r="52" spans="1:18" s="513" customFormat="1" ht="240" x14ac:dyDescent="0.25">
      <c r="A52" s="509">
        <v>46</v>
      </c>
      <c r="B52" s="509">
        <v>6</v>
      </c>
      <c r="C52" s="509" t="s">
        <v>4482</v>
      </c>
      <c r="D52" s="509">
        <v>13</v>
      </c>
      <c r="E52" s="511" t="s">
        <v>4483</v>
      </c>
      <c r="F52" s="407" t="s">
        <v>4484</v>
      </c>
      <c r="G52" s="330" t="s">
        <v>4485</v>
      </c>
      <c r="H52" s="330" t="s">
        <v>4382</v>
      </c>
      <c r="I52" s="509" t="s">
        <v>4486</v>
      </c>
      <c r="J52" s="367" t="s">
        <v>4487</v>
      </c>
      <c r="K52" s="520" t="s">
        <v>124</v>
      </c>
      <c r="L52" s="509"/>
      <c r="M52" s="512">
        <v>40224.44</v>
      </c>
      <c r="N52" s="512"/>
      <c r="O52" s="512">
        <v>40224.44</v>
      </c>
      <c r="P52" s="512"/>
      <c r="Q52" s="509" t="s">
        <v>4488</v>
      </c>
      <c r="R52" s="325" t="s">
        <v>4489</v>
      </c>
    </row>
    <row r="53" spans="1:18" s="129" customFormat="1" ht="405" x14ac:dyDescent="0.25">
      <c r="A53" s="509">
        <v>47</v>
      </c>
      <c r="B53" s="509">
        <v>1</v>
      </c>
      <c r="C53" s="509" t="s">
        <v>89</v>
      </c>
      <c r="D53" s="509">
        <v>6</v>
      </c>
      <c r="E53" s="511" t="s">
        <v>4490</v>
      </c>
      <c r="F53" s="511" t="s">
        <v>4491</v>
      </c>
      <c r="G53" s="509" t="s">
        <v>4492</v>
      </c>
      <c r="H53" s="509" t="s">
        <v>4493</v>
      </c>
      <c r="I53" s="509" t="s">
        <v>4494</v>
      </c>
      <c r="J53" s="537" t="s">
        <v>4495</v>
      </c>
      <c r="K53" s="509" t="s">
        <v>124</v>
      </c>
      <c r="L53" s="509"/>
      <c r="M53" s="512">
        <v>135046.85</v>
      </c>
      <c r="N53" s="512"/>
      <c r="O53" s="512">
        <v>135046.85</v>
      </c>
      <c r="P53" s="512"/>
      <c r="Q53" s="509" t="s">
        <v>3468</v>
      </c>
      <c r="R53" s="351" t="s">
        <v>4496</v>
      </c>
    </row>
    <row r="54" spans="1:18" s="129" customFormat="1" ht="360" x14ac:dyDescent="0.25">
      <c r="A54" s="509">
        <v>48</v>
      </c>
      <c r="B54" s="509">
        <v>3</v>
      </c>
      <c r="C54" s="509" t="s">
        <v>89</v>
      </c>
      <c r="D54" s="509">
        <v>6</v>
      </c>
      <c r="E54" s="511" t="s">
        <v>4497</v>
      </c>
      <c r="F54" s="511" t="s">
        <v>4498</v>
      </c>
      <c r="G54" s="509" t="s">
        <v>4499</v>
      </c>
      <c r="H54" s="509" t="s">
        <v>4500</v>
      </c>
      <c r="I54" s="509" t="s">
        <v>4501</v>
      </c>
      <c r="J54" s="537" t="s">
        <v>4502</v>
      </c>
      <c r="K54" s="509" t="s">
        <v>124</v>
      </c>
      <c r="L54" s="509"/>
      <c r="M54" s="512">
        <v>225971</v>
      </c>
      <c r="N54" s="512"/>
      <c r="O54" s="512">
        <v>225971</v>
      </c>
      <c r="P54" s="512"/>
      <c r="Q54" s="509" t="s">
        <v>3169</v>
      </c>
      <c r="R54" s="325" t="s">
        <v>4503</v>
      </c>
    </row>
    <row r="55" spans="1:18" s="129" customFormat="1" ht="120" x14ac:dyDescent="0.25">
      <c r="A55" s="509">
        <v>49</v>
      </c>
      <c r="B55" s="509">
        <v>1</v>
      </c>
      <c r="C55" s="509" t="s">
        <v>89</v>
      </c>
      <c r="D55" s="509">
        <v>13</v>
      </c>
      <c r="E55" s="511" t="s">
        <v>4504</v>
      </c>
      <c r="F55" s="511" t="s">
        <v>4505</v>
      </c>
      <c r="G55" s="509" t="s">
        <v>4506</v>
      </c>
      <c r="H55" s="509" t="s">
        <v>4507</v>
      </c>
      <c r="I55" s="509" t="s">
        <v>4508</v>
      </c>
      <c r="J55" s="537" t="s">
        <v>4509</v>
      </c>
      <c r="K55" s="509" t="s">
        <v>73</v>
      </c>
      <c r="L55" s="509"/>
      <c r="M55" s="512">
        <v>60257.07</v>
      </c>
      <c r="N55" s="512"/>
      <c r="O55" s="512">
        <v>60257.07</v>
      </c>
      <c r="P55" s="512"/>
      <c r="Q55" s="509" t="s">
        <v>3241</v>
      </c>
      <c r="R55" s="325" t="s">
        <v>4510</v>
      </c>
    </row>
    <row r="56" spans="1:18" s="129" customFormat="1" ht="195" x14ac:dyDescent="0.25">
      <c r="A56" s="509">
        <v>50</v>
      </c>
      <c r="B56" s="509">
        <v>6</v>
      </c>
      <c r="C56" s="509" t="s">
        <v>4371</v>
      </c>
      <c r="D56" s="509">
        <v>4</v>
      </c>
      <c r="E56" s="511" t="s">
        <v>4511</v>
      </c>
      <c r="F56" s="511" t="s">
        <v>4512</v>
      </c>
      <c r="G56" s="509" t="s">
        <v>4513</v>
      </c>
      <c r="H56" s="511" t="s">
        <v>4514</v>
      </c>
      <c r="I56" s="509" t="s">
        <v>4515</v>
      </c>
      <c r="J56" s="537" t="s">
        <v>4516</v>
      </c>
      <c r="K56" s="509" t="s">
        <v>52</v>
      </c>
      <c r="L56" s="509"/>
      <c r="M56" s="512">
        <v>226181.34</v>
      </c>
      <c r="N56" s="512"/>
      <c r="O56" s="512">
        <v>226181.34</v>
      </c>
      <c r="P56" s="512"/>
      <c r="Q56" s="509" t="s">
        <v>2684</v>
      </c>
      <c r="R56" s="325" t="s">
        <v>4517</v>
      </c>
    </row>
    <row r="57" spans="1:18" s="129" customFormat="1" ht="210" x14ac:dyDescent="0.25">
      <c r="A57" s="509">
        <v>51</v>
      </c>
      <c r="B57" s="509">
        <v>3</v>
      </c>
      <c r="C57" s="509" t="s">
        <v>4518</v>
      </c>
      <c r="D57" s="509">
        <v>13</v>
      </c>
      <c r="E57" s="511" t="s">
        <v>4519</v>
      </c>
      <c r="F57" s="511" t="s">
        <v>4520</v>
      </c>
      <c r="G57" s="509" t="s">
        <v>2047</v>
      </c>
      <c r="H57" s="509" t="s">
        <v>4521</v>
      </c>
      <c r="I57" s="509" t="s">
        <v>4522</v>
      </c>
      <c r="J57" s="537" t="s">
        <v>4523</v>
      </c>
      <c r="K57" s="509" t="s">
        <v>124</v>
      </c>
      <c r="L57" s="509"/>
      <c r="M57" s="512">
        <v>78396.3</v>
      </c>
      <c r="N57" s="512"/>
      <c r="O57" s="512">
        <v>78396.3</v>
      </c>
      <c r="P57" s="512"/>
      <c r="Q57" s="509" t="s">
        <v>4524</v>
      </c>
      <c r="R57" s="325" t="s">
        <v>4525</v>
      </c>
    </row>
    <row r="58" spans="1:18" s="129" customFormat="1" ht="180" x14ac:dyDescent="0.25">
      <c r="A58" s="509">
        <v>52</v>
      </c>
      <c r="B58" s="509">
        <v>1</v>
      </c>
      <c r="C58" s="509" t="s">
        <v>89</v>
      </c>
      <c r="D58" s="509">
        <v>6</v>
      </c>
      <c r="E58" s="511" t="s">
        <v>4526</v>
      </c>
      <c r="F58" s="511" t="s">
        <v>4527</v>
      </c>
      <c r="G58" s="509" t="s">
        <v>4499</v>
      </c>
      <c r="H58" s="509" t="s">
        <v>4528</v>
      </c>
      <c r="I58" s="509" t="s">
        <v>4529</v>
      </c>
      <c r="J58" s="535" t="s">
        <v>4530</v>
      </c>
      <c r="K58" s="509" t="s">
        <v>73</v>
      </c>
      <c r="L58" s="509"/>
      <c r="M58" s="512">
        <v>140537.67000000001</v>
      </c>
      <c r="N58" s="512"/>
      <c r="O58" s="512">
        <v>140537.67000000001</v>
      </c>
      <c r="P58" s="512"/>
      <c r="Q58" s="509" t="s">
        <v>4531</v>
      </c>
      <c r="R58" s="325" t="s">
        <v>4532</v>
      </c>
    </row>
    <row r="59" spans="1:18" s="129" customFormat="1" ht="165" x14ac:dyDescent="0.25">
      <c r="A59" s="509">
        <v>53</v>
      </c>
      <c r="B59" s="509">
        <v>2</v>
      </c>
      <c r="C59" s="509" t="s">
        <v>127</v>
      </c>
      <c r="D59" s="509">
        <v>10</v>
      </c>
      <c r="E59" s="511" t="s">
        <v>4533</v>
      </c>
      <c r="F59" s="511" t="s">
        <v>4534</v>
      </c>
      <c r="G59" s="509" t="s">
        <v>1680</v>
      </c>
      <c r="H59" s="509" t="s">
        <v>1193</v>
      </c>
      <c r="I59" s="509">
        <v>1</v>
      </c>
      <c r="J59" s="537" t="s">
        <v>4535</v>
      </c>
      <c r="K59" s="509" t="s">
        <v>52</v>
      </c>
      <c r="L59" s="520"/>
      <c r="M59" s="512">
        <v>38245</v>
      </c>
      <c r="N59" s="512"/>
      <c r="O59" s="512">
        <v>38245</v>
      </c>
      <c r="P59" s="512"/>
      <c r="Q59" s="509" t="s">
        <v>4536</v>
      </c>
      <c r="R59" s="325" t="s">
        <v>4537</v>
      </c>
    </row>
    <row r="60" spans="1:18" s="129" customFormat="1" ht="375" x14ac:dyDescent="0.25">
      <c r="A60" s="509">
        <v>54</v>
      </c>
      <c r="B60" s="509">
        <v>3</v>
      </c>
      <c r="C60" s="509" t="s">
        <v>4482</v>
      </c>
      <c r="D60" s="509">
        <v>13</v>
      </c>
      <c r="E60" s="511" t="s">
        <v>4538</v>
      </c>
      <c r="F60" s="511" t="s">
        <v>4539</v>
      </c>
      <c r="G60" s="509" t="s">
        <v>4540</v>
      </c>
      <c r="H60" s="509" t="s">
        <v>4541</v>
      </c>
      <c r="I60" s="509" t="s">
        <v>4542</v>
      </c>
      <c r="J60" s="537" t="s">
        <v>4543</v>
      </c>
      <c r="K60" s="509" t="s">
        <v>124</v>
      </c>
      <c r="L60" s="509"/>
      <c r="M60" s="512">
        <v>329400</v>
      </c>
      <c r="N60" s="512"/>
      <c r="O60" s="512">
        <v>329400</v>
      </c>
      <c r="P60" s="512"/>
      <c r="Q60" s="509" t="s">
        <v>4544</v>
      </c>
      <c r="R60" s="330" t="s">
        <v>4545</v>
      </c>
    </row>
    <row r="61" spans="1:18" s="129" customFormat="1" ht="330" x14ac:dyDescent="0.25">
      <c r="A61" s="509">
        <v>55</v>
      </c>
      <c r="B61" s="509">
        <v>2</v>
      </c>
      <c r="C61" s="509" t="s">
        <v>89</v>
      </c>
      <c r="D61" s="509">
        <v>6</v>
      </c>
      <c r="E61" s="511" t="s">
        <v>4546</v>
      </c>
      <c r="F61" s="511" t="s">
        <v>4547</v>
      </c>
      <c r="G61" s="509" t="s">
        <v>4548</v>
      </c>
      <c r="H61" s="509" t="s">
        <v>4549</v>
      </c>
      <c r="I61" s="509" t="s">
        <v>4550</v>
      </c>
      <c r="J61" s="537" t="s">
        <v>4551</v>
      </c>
      <c r="K61" s="520" t="s">
        <v>73</v>
      </c>
      <c r="L61" s="509"/>
      <c r="M61" s="512">
        <v>28855.8</v>
      </c>
      <c r="N61" s="512"/>
      <c r="O61" s="512">
        <v>28855.8</v>
      </c>
      <c r="P61" s="512"/>
      <c r="Q61" s="509" t="s">
        <v>4552</v>
      </c>
      <c r="R61" s="325" t="s">
        <v>4553</v>
      </c>
    </row>
    <row r="62" spans="1:18" s="129" customFormat="1" ht="409.5" x14ac:dyDescent="0.25">
      <c r="A62" s="509">
        <v>56</v>
      </c>
      <c r="B62" s="509">
        <v>6</v>
      </c>
      <c r="C62" s="509" t="s">
        <v>4371</v>
      </c>
      <c r="D62" s="509">
        <v>11</v>
      </c>
      <c r="E62" s="511" t="s">
        <v>4554</v>
      </c>
      <c r="F62" s="511" t="s">
        <v>4555</v>
      </c>
      <c r="G62" s="509" t="s">
        <v>4556</v>
      </c>
      <c r="H62" s="509" t="s">
        <v>4557</v>
      </c>
      <c r="I62" s="509" t="s">
        <v>4558</v>
      </c>
      <c r="J62" s="538" t="s">
        <v>4559</v>
      </c>
      <c r="K62" s="509" t="s">
        <v>73</v>
      </c>
      <c r="L62" s="509"/>
      <c r="M62" s="512">
        <v>231922</v>
      </c>
      <c r="N62" s="512"/>
      <c r="O62" s="512">
        <v>231922</v>
      </c>
      <c r="P62" s="512"/>
      <c r="Q62" s="325" t="s">
        <v>4560</v>
      </c>
      <c r="R62" s="351" t="s">
        <v>4561</v>
      </c>
    </row>
    <row r="63" spans="1:18" s="129" customFormat="1" ht="180" x14ac:dyDescent="0.25">
      <c r="A63" s="509">
        <v>57</v>
      </c>
      <c r="B63" s="509">
        <v>1</v>
      </c>
      <c r="C63" s="509" t="s">
        <v>89</v>
      </c>
      <c r="D63" s="509">
        <v>6</v>
      </c>
      <c r="E63" s="511" t="s">
        <v>4562</v>
      </c>
      <c r="F63" s="511" t="s">
        <v>4563</v>
      </c>
      <c r="G63" s="509" t="s">
        <v>4564</v>
      </c>
      <c r="H63" s="509" t="s">
        <v>4565</v>
      </c>
      <c r="I63" s="509" t="s">
        <v>4566</v>
      </c>
      <c r="J63" s="537" t="s">
        <v>4567</v>
      </c>
      <c r="K63" s="509" t="s">
        <v>124</v>
      </c>
      <c r="L63" s="509"/>
      <c r="M63" s="512">
        <v>218630.7</v>
      </c>
      <c r="N63" s="512"/>
      <c r="O63" s="512">
        <v>218630.7</v>
      </c>
      <c r="P63" s="512"/>
      <c r="Q63" s="509" t="s">
        <v>3468</v>
      </c>
      <c r="R63" s="325" t="s">
        <v>4568</v>
      </c>
    </row>
    <row r="64" spans="1:18" s="129" customFormat="1" ht="405" x14ac:dyDescent="0.25">
      <c r="A64" s="509">
        <v>58</v>
      </c>
      <c r="B64" s="509">
        <v>6</v>
      </c>
      <c r="C64" s="509" t="s">
        <v>89</v>
      </c>
      <c r="D64" s="509">
        <v>6</v>
      </c>
      <c r="E64" s="511" t="s">
        <v>4569</v>
      </c>
      <c r="F64" s="511" t="s">
        <v>4570</v>
      </c>
      <c r="G64" s="509" t="s">
        <v>4571</v>
      </c>
      <c r="H64" s="539" t="s">
        <v>4572</v>
      </c>
      <c r="I64" s="539" t="s">
        <v>4573</v>
      </c>
      <c r="J64" s="537" t="s">
        <v>4574</v>
      </c>
      <c r="K64" s="509" t="s">
        <v>73</v>
      </c>
      <c r="L64" s="509"/>
      <c r="M64" s="512">
        <v>19898.55</v>
      </c>
      <c r="N64" s="512"/>
      <c r="O64" s="512">
        <v>19898.55</v>
      </c>
      <c r="P64" s="512"/>
      <c r="Q64" s="509" t="s">
        <v>4575</v>
      </c>
      <c r="R64" s="325" t="s">
        <v>4532</v>
      </c>
    </row>
    <row r="65" spans="1:18" s="129" customFormat="1" ht="409.5" x14ac:dyDescent="0.25">
      <c r="A65" s="509">
        <v>59</v>
      </c>
      <c r="B65" s="509">
        <v>3</v>
      </c>
      <c r="C65" s="509" t="s">
        <v>101</v>
      </c>
      <c r="D65" s="509">
        <v>10</v>
      </c>
      <c r="E65" s="511" t="s">
        <v>4576</v>
      </c>
      <c r="F65" s="511" t="s">
        <v>4577</v>
      </c>
      <c r="G65" s="509" t="s">
        <v>4578</v>
      </c>
      <c r="H65" s="509" t="s">
        <v>4579</v>
      </c>
      <c r="I65" s="509" t="s">
        <v>4580</v>
      </c>
      <c r="J65" s="537" t="s">
        <v>4581</v>
      </c>
      <c r="K65" s="509" t="s">
        <v>81</v>
      </c>
      <c r="L65" s="520"/>
      <c r="M65" s="512">
        <v>378545</v>
      </c>
      <c r="N65" s="512"/>
      <c r="O65" s="512">
        <v>378545</v>
      </c>
      <c r="P65" s="512"/>
      <c r="Q65" s="509" t="s">
        <v>3085</v>
      </c>
      <c r="R65" s="325" t="s">
        <v>4582</v>
      </c>
    </row>
    <row r="66" spans="1:18" s="56" customFormat="1" ht="405" x14ac:dyDescent="0.25">
      <c r="A66" s="509">
        <v>60</v>
      </c>
      <c r="B66" s="509">
        <v>3</v>
      </c>
      <c r="C66" s="509" t="s">
        <v>4482</v>
      </c>
      <c r="D66" s="509">
        <v>13</v>
      </c>
      <c r="E66" s="511" t="s">
        <v>4583</v>
      </c>
      <c r="F66" s="540" t="s">
        <v>4584</v>
      </c>
      <c r="G66" s="509" t="s">
        <v>4585</v>
      </c>
      <c r="H66" s="509" t="s">
        <v>4586</v>
      </c>
      <c r="I66" s="509" t="s">
        <v>4587</v>
      </c>
      <c r="J66" s="537" t="s">
        <v>4588</v>
      </c>
      <c r="K66" s="509" t="s">
        <v>81</v>
      </c>
      <c r="L66" s="509"/>
      <c r="M66" s="512">
        <v>313019.88</v>
      </c>
      <c r="N66" s="512"/>
      <c r="O66" s="512">
        <v>313019.88</v>
      </c>
      <c r="P66" s="512"/>
      <c r="Q66" s="509" t="s">
        <v>4589</v>
      </c>
      <c r="R66" s="325" t="s">
        <v>4590</v>
      </c>
    </row>
    <row r="67" spans="1:18" s="129" customFormat="1" ht="195" x14ac:dyDescent="0.25">
      <c r="A67" s="509">
        <v>61</v>
      </c>
      <c r="B67" s="509">
        <v>2</v>
      </c>
      <c r="C67" s="509" t="s">
        <v>89</v>
      </c>
      <c r="D67" s="509">
        <v>13</v>
      </c>
      <c r="E67" s="511" t="s">
        <v>4591</v>
      </c>
      <c r="F67" s="511" t="s">
        <v>4592</v>
      </c>
      <c r="G67" s="509" t="s">
        <v>250</v>
      </c>
      <c r="H67" s="509" t="s">
        <v>4432</v>
      </c>
      <c r="I67" s="509" t="s">
        <v>4593</v>
      </c>
      <c r="J67" s="537" t="s">
        <v>4594</v>
      </c>
      <c r="K67" s="509" t="s">
        <v>52</v>
      </c>
      <c r="L67" s="509"/>
      <c r="M67" s="512">
        <v>87144</v>
      </c>
      <c r="N67" s="512"/>
      <c r="O67" s="512">
        <v>87144</v>
      </c>
      <c r="P67" s="512"/>
      <c r="Q67" s="509" t="s">
        <v>295</v>
      </c>
      <c r="R67" s="539" t="s">
        <v>4595</v>
      </c>
    </row>
    <row r="68" spans="1:18" s="129" customFormat="1" ht="240" x14ac:dyDescent="0.25">
      <c r="A68" s="509">
        <v>62</v>
      </c>
      <c r="B68" s="509">
        <v>1</v>
      </c>
      <c r="C68" s="509" t="s">
        <v>101</v>
      </c>
      <c r="D68" s="509">
        <v>12</v>
      </c>
      <c r="E68" s="511" t="s">
        <v>4596</v>
      </c>
      <c r="F68" s="511" t="s">
        <v>4597</v>
      </c>
      <c r="G68" s="509" t="s">
        <v>4598</v>
      </c>
      <c r="H68" s="509" t="s">
        <v>4599</v>
      </c>
      <c r="I68" s="509" t="s">
        <v>4600</v>
      </c>
      <c r="J68" s="537" t="s">
        <v>4601</v>
      </c>
      <c r="K68" s="509" t="s">
        <v>101</v>
      </c>
      <c r="L68" s="509"/>
      <c r="M68" s="512">
        <v>43332.55</v>
      </c>
      <c r="N68" s="512"/>
      <c r="O68" s="512">
        <v>43332.55</v>
      </c>
      <c r="P68" s="512"/>
      <c r="Q68" s="509" t="s">
        <v>4602</v>
      </c>
      <c r="R68" s="539" t="s">
        <v>4603</v>
      </c>
    </row>
    <row r="69" spans="1:18" s="129" customFormat="1" ht="150" x14ac:dyDescent="0.25">
      <c r="A69" s="509">
        <v>63</v>
      </c>
      <c r="B69" s="509">
        <v>6</v>
      </c>
      <c r="C69" s="509" t="s">
        <v>4371</v>
      </c>
      <c r="D69" s="509">
        <v>11</v>
      </c>
      <c r="E69" s="511" t="s">
        <v>4604</v>
      </c>
      <c r="F69" s="511" t="s">
        <v>4605</v>
      </c>
      <c r="G69" s="509" t="s">
        <v>1070</v>
      </c>
      <c r="H69" s="509" t="s">
        <v>4606</v>
      </c>
      <c r="I69" s="509" t="s">
        <v>4607</v>
      </c>
      <c r="J69" s="537" t="s">
        <v>4608</v>
      </c>
      <c r="K69" s="509" t="s">
        <v>124</v>
      </c>
      <c r="L69" s="509"/>
      <c r="M69" s="512">
        <v>131516.32</v>
      </c>
      <c r="N69" s="512"/>
      <c r="O69" s="512">
        <v>131516.32</v>
      </c>
      <c r="P69" s="512"/>
      <c r="Q69" s="509" t="s">
        <v>4609</v>
      </c>
      <c r="R69" s="539" t="s">
        <v>4610</v>
      </c>
    </row>
    <row r="70" spans="1:18" s="129" customFormat="1" ht="120" x14ac:dyDescent="0.25">
      <c r="A70" s="509">
        <v>64</v>
      </c>
      <c r="B70" s="509">
        <v>1</v>
      </c>
      <c r="C70" s="509" t="s">
        <v>89</v>
      </c>
      <c r="D70" s="509">
        <v>6</v>
      </c>
      <c r="E70" s="511" t="s">
        <v>4611</v>
      </c>
      <c r="F70" s="511" t="s">
        <v>4612</v>
      </c>
      <c r="G70" s="509" t="s">
        <v>4613</v>
      </c>
      <c r="H70" s="509" t="s">
        <v>4614</v>
      </c>
      <c r="I70" s="509" t="s">
        <v>4615</v>
      </c>
      <c r="J70" s="537" t="s">
        <v>4616</v>
      </c>
      <c r="K70" s="509" t="s">
        <v>1107</v>
      </c>
      <c r="L70" s="509"/>
      <c r="M70" s="512">
        <v>10890.5</v>
      </c>
      <c r="N70" s="512"/>
      <c r="O70" s="512">
        <v>10350</v>
      </c>
      <c r="P70" s="512"/>
      <c r="Q70" s="509" t="s">
        <v>4617</v>
      </c>
      <c r="R70" s="539" t="s">
        <v>4618</v>
      </c>
    </row>
    <row r="71" spans="1:18" s="129" customFormat="1" ht="255" x14ac:dyDescent="0.25">
      <c r="A71" s="509">
        <v>65</v>
      </c>
      <c r="B71" s="509">
        <v>3</v>
      </c>
      <c r="C71" s="509" t="s">
        <v>4387</v>
      </c>
      <c r="D71" s="509">
        <v>6</v>
      </c>
      <c r="E71" s="511" t="s">
        <v>4619</v>
      </c>
      <c r="F71" s="511" t="s">
        <v>4620</v>
      </c>
      <c r="G71" s="509" t="s">
        <v>4621</v>
      </c>
      <c r="H71" s="509" t="s">
        <v>4622</v>
      </c>
      <c r="I71" s="509" t="s">
        <v>4623</v>
      </c>
      <c r="J71" s="537" t="s">
        <v>4624</v>
      </c>
      <c r="K71" s="509" t="s">
        <v>73</v>
      </c>
      <c r="L71" s="509"/>
      <c r="M71" s="512">
        <v>155843.38</v>
      </c>
      <c r="N71" s="512"/>
      <c r="O71" s="512">
        <v>155843.38</v>
      </c>
      <c r="P71" s="512"/>
      <c r="Q71" s="509" t="s">
        <v>4625</v>
      </c>
      <c r="R71" s="539" t="s">
        <v>4626</v>
      </c>
    </row>
    <row r="72" spans="1:18" s="129" customFormat="1" ht="285" x14ac:dyDescent="0.25">
      <c r="A72" s="509">
        <v>66</v>
      </c>
      <c r="B72" s="509">
        <v>1</v>
      </c>
      <c r="C72" s="509" t="s">
        <v>101</v>
      </c>
      <c r="D72" s="509">
        <v>10</v>
      </c>
      <c r="E72" s="511" t="s">
        <v>4627</v>
      </c>
      <c r="F72" s="511" t="s">
        <v>4628</v>
      </c>
      <c r="G72" s="509" t="s">
        <v>4629</v>
      </c>
      <c r="H72" s="509" t="s">
        <v>4630</v>
      </c>
      <c r="I72" s="509" t="s">
        <v>4631</v>
      </c>
      <c r="J72" s="537" t="s">
        <v>4632</v>
      </c>
      <c r="K72" s="509" t="s">
        <v>774</v>
      </c>
      <c r="L72" s="509"/>
      <c r="M72" s="512">
        <v>178034.78</v>
      </c>
      <c r="N72" s="512"/>
      <c r="O72" s="512">
        <v>178034.78</v>
      </c>
      <c r="P72" s="512"/>
      <c r="Q72" s="509" t="s">
        <v>2510</v>
      </c>
      <c r="R72" s="539" t="s">
        <v>4633</v>
      </c>
    </row>
    <row r="73" spans="1:18" s="129" customFormat="1" ht="180" x14ac:dyDescent="0.25">
      <c r="A73" s="509">
        <v>67</v>
      </c>
      <c r="B73" s="509">
        <v>1</v>
      </c>
      <c r="C73" s="509" t="s">
        <v>89</v>
      </c>
      <c r="D73" s="509">
        <v>6</v>
      </c>
      <c r="E73" s="511" t="s">
        <v>4634</v>
      </c>
      <c r="F73" s="511" t="s">
        <v>4635</v>
      </c>
      <c r="G73" s="509" t="s">
        <v>2047</v>
      </c>
      <c r="H73" s="509" t="s">
        <v>4432</v>
      </c>
      <c r="I73" s="509" t="s">
        <v>4636</v>
      </c>
      <c r="J73" s="537" t="s">
        <v>4637</v>
      </c>
      <c r="K73" s="509" t="s">
        <v>81</v>
      </c>
      <c r="L73" s="509"/>
      <c r="M73" s="512">
        <v>151411.78</v>
      </c>
      <c r="N73" s="512"/>
      <c r="O73" s="512">
        <v>151411.78</v>
      </c>
      <c r="P73" s="512"/>
      <c r="Q73" s="509" t="s">
        <v>95</v>
      </c>
      <c r="R73" s="539" t="s">
        <v>4638</v>
      </c>
    </row>
    <row r="74" spans="1:18" s="129" customFormat="1" ht="315" x14ac:dyDescent="0.25">
      <c r="A74" s="509">
        <v>68</v>
      </c>
      <c r="B74" s="509">
        <v>2</v>
      </c>
      <c r="C74" s="509" t="s">
        <v>89</v>
      </c>
      <c r="D74" s="509">
        <v>9</v>
      </c>
      <c r="E74" s="511" t="s">
        <v>4639</v>
      </c>
      <c r="F74" s="511" t="s">
        <v>4640</v>
      </c>
      <c r="G74" s="509" t="s">
        <v>4641</v>
      </c>
      <c r="H74" s="509" t="s">
        <v>4642</v>
      </c>
      <c r="I74" s="509" t="s">
        <v>4643</v>
      </c>
      <c r="J74" s="537" t="s">
        <v>4644</v>
      </c>
      <c r="K74" s="509" t="s">
        <v>73</v>
      </c>
      <c r="L74" s="509"/>
      <c r="M74" s="512">
        <v>60290.1</v>
      </c>
      <c r="N74" s="512"/>
      <c r="O74" s="512">
        <v>49023.78</v>
      </c>
      <c r="P74" s="512"/>
      <c r="Q74" s="509" t="s">
        <v>4645</v>
      </c>
      <c r="R74" s="539" t="s">
        <v>4646</v>
      </c>
    </row>
    <row r="75" spans="1:18" s="129" customFormat="1" ht="315" x14ac:dyDescent="0.25">
      <c r="A75" s="509">
        <v>69</v>
      </c>
      <c r="B75" s="509">
        <v>2</v>
      </c>
      <c r="C75" s="509" t="s">
        <v>4371</v>
      </c>
      <c r="D75" s="509">
        <v>11</v>
      </c>
      <c r="E75" s="511" t="s">
        <v>4647</v>
      </c>
      <c r="F75" s="511" t="s">
        <v>4648</v>
      </c>
      <c r="G75" s="509" t="s">
        <v>4649</v>
      </c>
      <c r="H75" s="509" t="s">
        <v>4650</v>
      </c>
      <c r="I75" s="509" t="s">
        <v>4651</v>
      </c>
      <c r="J75" s="537" t="s">
        <v>4652</v>
      </c>
      <c r="K75" s="509" t="s">
        <v>124</v>
      </c>
      <c r="L75" s="509"/>
      <c r="M75" s="512">
        <v>185853</v>
      </c>
      <c r="N75" s="512"/>
      <c r="O75" s="512">
        <v>185853</v>
      </c>
      <c r="P75" s="512"/>
      <c r="Q75" s="509" t="s">
        <v>4653</v>
      </c>
      <c r="R75" s="539" t="s">
        <v>4654</v>
      </c>
    </row>
    <row r="76" spans="1:18" s="129" customFormat="1" ht="360" x14ac:dyDescent="0.25">
      <c r="A76" s="509">
        <v>70</v>
      </c>
      <c r="B76" s="509">
        <v>4</v>
      </c>
      <c r="C76" s="509" t="s">
        <v>4482</v>
      </c>
      <c r="D76" s="509">
        <v>13</v>
      </c>
      <c r="E76" s="511" t="s">
        <v>4655</v>
      </c>
      <c r="F76" s="511" t="s">
        <v>4656</v>
      </c>
      <c r="G76" s="509" t="s">
        <v>4657</v>
      </c>
      <c r="H76" s="509" t="s">
        <v>4658</v>
      </c>
      <c r="I76" s="509" t="s">
        <v>4659</v>
      </c>
      <c r="J76" s="537" t="s">
        <v>4660</v>
      </c>
      <c r="K76" s="509" t="s">
        <v>124</v>
      </c>
      <c r="L76" s="509"/>
      <c r="M76" s="512">
        <v>21379.13</v>
      </c>
      <c r="N76" s="512"/>
      <c r="O76" s="512">
        <v>18657.18</v>
      </c>
      <c r="P76" s="512"/>
      <c r="Q76" s="509" t="s">
        <v>4661</v>
      </c>
      <c r="R76" s="539" t="s">
        <v>4662</v>
      </c>
    </row>
    <row r="77" spans="1:18" ht="220.5" x14ac:dyDescent="0.25">
      <c r="A77" s="541">
        <v>71</v>
      </c>
      <c r="B77" s="541" t="s">
        <v>4663</v>
      </c>
      <c r="C77" s="541">
        <v>1</v>
      </c>
      <c r="D77" s="541">
        <v>3</v>
      </c>
      <c r="E77" s="542" t="s">
        <v>4664</v>
      </c>
      <c r="F77" s="542" t="s">
        <v>4665</v>
      </c>
      <c r="G77" s="541" t="s">
        <v>301</v>
      </c>
      <c r="H77" s="541" t="s">
        <v>1025</v>
      </c>
      <c r="I77" s="541" t="s">
        <v>4666</v>
      </c>
      <c r="J77" s="542" t="s">
        <v>4667</v>
      </c>
      <c r="K77" s="524" t="s">
        <v>52</v>
      </c>
      <c r="L77" s="522" t="s">
        <v>89</v>
      </c>
      <c r="M77" s="543">
        <v>5000</v>
      </c>
      <c r="N77" s="543">
        <v>45000</v>
      </c>
      <c r="O77" s="544">
        <v>5000</v>
      </c>
      <c r="P77" s="544">
        <v>45000</v>
      </c>
      <c r="Q77" s="541" t="s">
        <v>4668</v>
      </c>
      <c r="R77" s="545" t="s">
        <v>4240</v>
      </c>
    </row>
    <row r="78" spans="1:18" ht="236.25" x14ac:dyDescent="0.25">
      <c r="A78" s="541">
        <v>72</v>
      </c>
      <c r="B78" s="541">
        <v>6</v>
      </c>
      <c r="C78" s="541">
        <v>5</v>
      </c>
      <c r="D78" s="541">
        <v>11</v>
      </c>
      <c r="E78" s="542" t="s">
        <v>4669</v>
      </c>
      <c r="F78" s="542" t="s">
        <v>4670</v>
      </c>
      <c r="G78" s="541" t="s">
        <v>280</v>
      </c>
      <c r="H78" s="541" t="s">
        <v>988</v>
      </c>
      <c r="I78" s="541">
        <v>1</v>
      </c>
      <c r="J78" s="542" t="s">
        <v>4671</v>
      </c>
      <c r="K78" s="524" t="s">
        <v>161</v>
      </c>
      <c r="L78" s="524" t="s">
        <v>783</v>
      </c>
      <c r="M78" s="543">
        <v>199999</v>
      </c>
      <c r="N78" s="543">
        <v>0</v>
      </c>
      <c r="O78" s="543">
        <v>199999</v>
      </c>
      <c r="P78" s="544">
        <v>0</v>
      </c>
      <c r="Q78" s="541" t="s">
        <v>4296</v>
      </c>
      <c r="R78" s="545" t="s">
        <v>4240</v>
      </c>
    </row>
    <row r="79" spans="1:18" s="748" customFormat="1" ht="107.25" customHeight="1" x14ac:dyDescent="0.25">
      <c r="A79" s="751">
        <v>73</v>
      </c>
      <c r="B79" s="751">
        <v>1</v>
      </c>
      <c r="C79" s="751">
        <v>1</v>
      </c>
      <c r="D79" s="751">
        <v>6</v>
      </c>
      <c r="E79" s="752" t="s">
        <v>4672</v>
      </c>
      <c r="F79" s="752" t="s">
        <v>4673</v>
      </c>
      <c r="G79" s="751" t="s">
        <v>4674</v>
      </c>
      <c r="H79" s="751" t="s">
        <v>1812</v>
      </c>
      <c r="I79" s="751">
        <v>2</v>
      </c>
      <c r="J79" s="752" t="s">
        <v>4675</v>
      </c>
      <c r="K79" s="757" t="s">
        <v>783</v>
      </c>
      <c r="L79" s="757" t="s">
        <v>4676</v>
      </c>
      <c r="M79" s="755">
        <v>0</v>
      </c>
      <c r="N79" s="755">
        <v>6525</v>
      </c>
      <c r="O79" s="755">
        <v>0</v>
      </c>
      <c r="P79" s="755">
        <v>6525</v>
      </c>
      <c r="Q79" s="751" t="s">
        <v>4294</v>
      </c>
      <c r="R79" s="756" t="s">
        <v>4240</v>
      </c>
    </row>
    <row r="80" spans="1:18" s="129" customFormat="1" ht="315" x14ac:dyDescent="0.25">
      <c r="A80" s="522">
        <v>74</v>
      </c>
      <c r="B80" s="522">
        <v>2</v>
      </c>
      <c r="C80" s="522">
        <v>1.3</v>
      </c>
      <c r="D80" s="522">
        <v>13</v>
      </c>
      <c r="E80" s="522" t="s">
        <v>4677</v>
      </c>
      <c r="F80" s="523" t="s">
        <v>4678</v>
      </c>
      <c r="G80" s="522" t="s">
        <v>4679</v>
      </c>
      <c r="H80" s="522" t="s">
        <v>4680</v>
      </c>
      <c r="I80" s="522">
        <v>10</v>
      </c>
      <c r="J80" s="522" t="s">
        <v>4681</v>
      </c>
      <c r="K80" s="524" t="s">
        <v>783</v>
      </c>
      <c r="L80" s="524" t="s">
        <v>2908</v>
      </c>
      <c r="M80" s="525">
        <v>0</v>
      </c>
      <c r="N80" s="525">
        <v>112000</v>
      </c>
      <c r="O80" s="525">
        <v>0</v>
      </c>
      <c r="P80" s="546">
        <v>112000</v>
      </c>
      <c r="Q80" s="522" t="s">
        <v>4239</v>
      </c>
      <c r="R80" s="526" t="s">
        <v>4240</v>
      </c>
    </row>
    <row r="81" spans="1:18" s="471" customFormat="1" ht="78.75" x14ac:dyDescent="0.25">
      <c r="A81" s="526">
        <v>75</v>
      </c>
      <c r="B81" s="526">
        <v>2</v>
      </c>
      <c r="C81" s="526">
        <v>2</v>
      </c>
      <c r="D81" s="526">
        <v>12</v>
      </c>
      <c r="E81" s="526" t="s">
        <v>4682</v>
      </c>
      <c r="F81" s="547" t="s">
        <v>4683</v>
      </c>
      <c r="G81" s="522" t="s">
        <v>4684</v>
      </c>
      <c r="H81" s="522" t="s">
        <v>1525</v>
      </c>
      <c r="I81" s="522" t="s">
        <v>4685</v>
      </c>
      <c r="J81" s="523" t="s">
        <v>4686</v>
      </c>
      <c r="K81" s="526" t="s">
        <v>783</v>
      </c>
      <c r="L81" s="526" t="s">
        <v>52</v>
      </c>
      <c r="M81" s="525">
        <v>0</v>
      </c>
      <c r="N81" s="548">
        <v>473000</v>
      </c>
      <c r="O81" s="526">
        <v>0</v>
      </c>
      <c r="P81" s="548">
        <v>473000</v>
      </c>
      <c r="Q81" s="522" t="s">
        <v>4239</v>
      </c>
      <c r="R81" s="526" t="s">
        <v>4240</v>
      </c>
    </row>
    <row r="82" spans="1:18" s="128" customFormat="1" ht="299.25" x14ac:dyDescent="0.25">
      <c r="A82" s="549">
        <v>76</v>
      </c>
      <c r="B82" s="549">
        <v>5</v>
      </c>
      <c r="C82" s="549" t="s">
        <v>454</v>
      </c>
      <c r="D82" s="549">
        <v>3</v>
      </c>
      <c r="E82" s="526" t="s">
        <v>4687</v>
      </c>
      <c r="F82" s="526" t="s">
        <v>4688</v>
      </c>
      <c r="G82" s="526" t="s">
        <v>4689</v>
      </c>
      <c r="H82" s="526" t="s">
        <v>4690</v>
      </c>
      <c r="I82" s="526" t="s">
        <v>2937</v>
      </c>
      <c r="J82" s="526" t="s">
        <v>4691</v>
      </c>
      <c r="K82" s="549" t="s">
        <v>783</v>
      </c>
      <c r="L82" s="549" t="s">
        <v>161</v>
      </c>
      <c r="M82" s="550">
        <v>0</v>
      </c>
      <c r="N82" s="550">
        <v>30000</v>
      </c>
      <c r="O82" s="550">
        <v>0</v>
      </c>
      <c r="P82" s="550">
        <v>30000</v>
      </c>
      <c r="Q82" s="526" t="s">
        <v>4692</v>
      </c>
      <c r="R82" s="526" t="s">
        <v>4240</v>
      </c>
    </row>
    <row r="83" spans="1:18" s="128" customFormat="1" ht="313.5" customHeight="1" x14ac:dyDescent="0.25">
      <c r="A83" s="549">
        <v>77</v>
      </c>
      <c r="B83" s="549">
        <v>3</v>
      </c>
      <c r="C83" s="549" t="s">
        <v>4693</v>
      </c>
      <c r="D83" s="549">
        <v>13</v>
      </c>
      <c r="E83" s="526" t="s">
        <v>4694</v>
      </c>
      <c r="F83" s="526" t="s">
        <v>4695</v>
      </c>
      <c r="G83" s="526" t="s">
        <v>4696</v>
      </c>
      <c r="H83" s="526" t="s">
        <v>4697</v>
      </c>
      <c r="I83" s="526" t="s">
        <v>4698</v>
      </c>
      <c r="J83" s="526" t="s">
        <v>4699</v>
      </c>
      <c r="K83" s="549" t="s">
        <v>783</v>
      </c>
      <c r="L83" s="549" t="s">
        <v>161</v>
      </c>
      <c r="M83" s="550">
        <v>0</v>
      </c>
      <c r="N83" s="550">
        <v>50000</v>
      </c>
      <c r="O83" s="550">
        <v>0</v>
      </c>
      <c r="P83" s="550">
        <v>50000</v>
      </c>
      <c r="Q83" s="526" t="s">
        <v>4364</v>
      </c>
      <c r="R83" s="526" t="s">
        <v>4240</v>
      </c>
    </row>
    <row r="85" spans="1:18" ht="17.25" x14ac:dyDescent="0.3">
      <c r="M85" s="1239" t="s">
        <v>242</v>
      </c>
      <c r="N85" s="1240"/>
      <c r="O85" s="1241" t="s">
        <v>243</v>
      </c>
      <c r="P85" s="1241"/>
    </row>
    <row r="86" spans="1:18" ht="17.25" x14ac:dyDescent="0.3">
      <c r="M86" s="551" t="s">
        <v>244</v>
      </c>
      <c r="N86" s="551" t="s">
        <v>245</v>
      </c>
      <c r="O86" s="551" t="s">
        <v>244</v>
      </c>
      <c r="P86" s="551" t="s">
        <v>245</v>
      </c>
    </row>
    <row r="87" spans="1:18" ht="17.25" x14ac:dyDescent="0.3">
      <c r="M87" s="552">
        <v>35</v>
      </c>
      <c r="N87" s="553">
        <f>O7+P7+O8+P8+O9+P9+O10+P10+O11+P11+O12+P12+O13+P13+O14+P14+O15+P15+O16+P16+O17+P17+O18+P18+O19+P19+O20+P20+O21+P21++O22+P22+O23+P23+O24+P24+O25+P25+O26+P26+O27+P27+O28+P28+O29+P29+O30+P30+O31+P31+O32+P32+O33+P33+O34+P34+O77+P77+O78+P78+O79+P79+O80+P80+O81+P81+O82+P82+O83+P83</f>
        <v>9859175.4900000021</v>
      </c>
      <c r="O87" s="552">
        <v>42</v>
      </c>
      <c r="P87" s="553">
        <v>6751066.04</v>
      </c>
    </row>
    <row r="90" spans="1:18" x14ac:dyDescent="0.25">
      <c r="N90" s="2"/>
    </row>
    <row r="91" spans="1:18" x14ac:dyDescent="0.25">
      <c r="N91" s="2"/>
    </row>
  </sheetData>
  <mergeCells count="16">
    <mergeCell ref="M85:N85"/>
    <mergeCell ref="O85:P85"/>
    <mergeCell ref="Q4:Q5"/>
    <mergeCell ref="R4:R5"/>
    <mergeCell ref="O4:P4"/>
    <mergeCell ref="M4:N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11"/>
  <sheetViews>
    <sheetView topLeftCell="A188" zoomScale="70" zoomScaleNormal="70" workbookViewId="0">
      <selection activeCell="J212" sqref="J212"/>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7.42578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25"/>
      <c r="N1" s="125"/>
      <c r="O1" s="125"/>
      <c r="P1" s="126"/>
      <c r="R1" s="270"/>
    </row>
    <row r="2" spans="1:19" s="22" customFormat="1" x14ac:dyDescent="0.25">
      <c r="A2" s="1" t="s">
        <v>6296</v>
      </c>
      <c r="M2" s="125"/>
      <c r="N2" s="125"/>
      <c r="O2" s="125"/>
      <c r="P2" s="126"/>
      <c r="R2" s="270"/>
    </row>
    <row r="3" spans="1:19" s="22" customFormat="1" x14ac:dyDescent="0.25">
      <c r="M3" s="125"/>
      <c r="N3" s="125"/>
      <c r="O3" s="125"/>
      <c r="P3" s="126"/>
      <c r="R3" s="270"/>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1305"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1306"/>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309" t="s">
        <v>33</v>
      </c>
      <c r="S6" s="128"/>
    </row>
    <row r="7" spans="1:19" s="741" customFormat="1" ht="33.75" customHeight="1" x14ac:dyDescent="0.2">
      <c r="A7" s="807">
        <v>1</v>
      </c>
      <c r="B7" s="807" t="s">
        <v>3029</v>
      </c>
      <c r="C7" s="806" t="s">
        <v>2367</v>
      </c>
      <c r="D7" s="807">
        <v>7</v>
      </c>
      <c r="E7" s="807" t="s">
        <v>3030</v>
      </c>
      <c r="F7" s="807" t="s">
        <v>3031</v>
      </c>
      <c r="G7" s="807" t="s">
        <v>3032</v>
      </c>
      <c r="H7" s="739" t="s">
        <v>3033</v>
      </c>
      <c r="I7" s="739">
        <v>1</v>
      </c>
      <c r="J7" s="1303" t="s">
        <v>3034</v>
      </c>
      <c r="K7" s="1303"/>
      <c r="L7" s="1303" t="s">
        <v>3035</v>
      </c>
      <c r="M7" s="1303"/>
      <c r="N7" s="1304">
        <v>80642.75</v>
      </c>
      <c r="O7" s="1303"/>
      <c r="P7" s="1304">
        <v>80642.75</v>
      </c>
      <c r="Q7" s="1303" t="s">
        <v>3036</v>
      </c>
      <c r="R7" s="1303" t="s">
        <v>3037</v>
      </c>
    </row>
    <row r="8" spans="1:19" s="741" customFormat="1" ht="39.75" customHeight="1" x14ac:dyDescent="0.2">
      <c r="A8" s="807"/>
      <c r="B8" s="807"/>
      <c r="C8" s="806"/>
      <c r="D8" s="807"/>
      <c r="E8" s="807"/>
      <c r="F8" s="807"/>
      <c r="G8" s="807"/>
      <c r="H8" s="739" t="s">
        <v>918</v>
      </c>
      <c r="I8" s="739">
        <v>15</v>
      </c>
      <c r="J8" s="1303"/>
      <c r="K8" s="1303"/>
      <c r="L8" s="1303"/>
      <c r="M8" s="1303"/>
      <c r="N8" s="1304"/>
      <c r="O8" s="1303"/>
      <c r="P8" s="1304"/>
      <c r="Q8" s="1303"/>
      <c r="R8" s="1303"/>
    </row>
    <row r="9" spans="1:19" s="741" customFormat="1" ht="55.5" customHeight="1" x14ac:dyDescent="0.2">
      <c r="A9" s="807"/>
      <c r="B9" s="807"/>
      <c r="C9" s="806"/>
      <c r="D9" s="807"/>
      <c r="E9" s="807"/>
      <c r="F9" s="807"/>
      <c r="G9" s="807"/>
      <c r="H9" s="739" t="s">
        <v>3038</v>
      </c>
      <c r="I9" s="739">
        <v>2</v>
      </c>
      <c r="J9" s="807"/>
      <c r="K9" s="807"/>
      <c r="L9" s="807"/>
      <c r="M9" s="807"/>
      <c r="N9" s="1060"/>
      <c r="O9" s="807"/>
      <c r="P9" s="1060"/>
      <c r="Q9" s="807"/>
      <c r="R9" s="807"/>
    </row>
    <row r="10" spans="1:19" ht="53.25" customHeight="1" x14ac:dyDescent="0.25">
      <c r="A10" s="1287">
        <v>2</v>
      </c>
      <c r="B10" s="1287">
        <v>6</v>
      </c>
      <c r="C10" s="1287">
        <v>5</v>
      </c>
      <c r="D10" s="1287">
        <v>4</v>
      </c>
      <c r="E10" s="1027" t="s">
        <v>3039</v>
      </c>
      <c r="F10" s="1027" t="s">
        <v>3040</v>
      </c>
      <c r="G10" s="1287" t="s">
        <v>3041</v>
      </c>
      <c r="H10" s="310" t="s">
        <v>3042</v>
      </c>
      <c r="I10" s="310" t="s">
        <v>3043</v>
      </c>
      <c r="J10" s="1027" t="s">
        <v>3044</v>
      </c>
      <c r="K10" s="1287"/>
      <c r="L10" s="1287" t="s">
        <v>124</v>
      </c>
      <c r="M10" s="1287"/>
      <c r="N10" s="1288">
        <v>76469.039999999994</v>
      </c>
      <c r="O10" s="1287"/>
      <c r="P10" s="1288">
        <v>72990.039999999994</v>
      </c>
      <c r="Q10" s="1027" t="s">
        <v>3045</v>
      </c>
      <c r="R10" s="1027" t="s">
        <v>3046</v>
      </c>
    </row>
    <row r="11" spans="1:19" ht="118.5" customHeight="1" x14ac:dyDescent="0.25">
      <c r="A11" s="989"/>
      <c r="B11" s="989"/>
      <c r="C11" s="989"/>
      <c r="D11" s="989"/>
      <c r="E11" s="990"/>
      <c r="F11" s="990"/>
      <c r="G11" s="989"/>
      <c r="H11" s="310" t="s">
        <v>3047</v>
      </c>
      <c r="I11" s="310">
        <v>90</v>
      </c>
      <c r="J11" s="990"/>
      <c r="K11" s="989"/>
      <c r="L11" s="989"/>
      <c r="M11" s="989"/>
      <c r="N11" s="1289"/>
      <c r="O11" s="989"/>
      <c r="P11" s="1289"/>
      <c r="Q11" s="990"/>
      <c r="R11" s="990"/>
    </row>
    <row r="12" spans="1:19" s="18" customFormat="1" ht="61.5" customHeight="1" x14ac:dyDescent="0.25">
      <c r="A12" s="804">
        <v>3</v>
      </c>
      <c r="B12" s="804">
        <v>6</v>
      </c>
      <c r="C12" s="804">
        <v>5</v>
      </c>
      <c r="D12" s="804">
        <v>4</v>
      </c>
      <c r="E12" s="810" t="s">
        <v>3048</v>
      </c>
      <c r="F12" s="810" t="s">
        <v>3049</v>
      </c>
      <c r="G12" s="804" t="s">
        <v>250</v>
      </c>
      <c r="H12" s="667" t="s">
        <v>3050</v>
      </c>
      <c r="I12" s="667" t="s">
        <v>1670</v>
      </c>
      <c r="J12" s="810" t="s">
        <v>3051</v>
      </c>
      <c r="K12" s="804"/>
      <c r="L12" s="804" t="s">
        <v>774</v>
      </c>
      <c r="M12" s="804"/>
      <c r="N12" s="823">
        <v>147333.32999999999</v>
      </c>
      <c r="O12" s="804"/>
      <c r="P12" s="823">
        <v>147333.32999999999</v>
      </c>
      <c r="Q12" s="810" t="s">
        <v>3052</v>
      </c>
      <c r="R12" s="810" t="s">
        <v>3053</v>
      </c>
    </row>
    <row r="13" spans="1:19" s="18" customFormat="1" ht="114.75" customHeight="1" x14ac:dyDescent="0.25">
      <c r="A13" s="849"/>
      <c r="B13" s="849"/>
      <c r="C13" s="849"/>
      <c r="D13" s="849"/>
      <c r="E13" s="811"/>
      <c r="F13" s="811"/>
      <c r="G13" s="849"/>
      <c r="H13" s="667" t="s">
        <v>172</v>
      </c>
      <c r="I13" s="667">
        <v>37</v>
      </c>
      <c r="J13" s="811"/>
      <c r="K13" s="849"/>
      <c r="L13" s="849"/>
      <c r="M13" s="849"/>
      <c r="N13" s="926"/>
      <c r="O13" s="849"/>
      <c r="P13" s="926"/>
      <c r="Q13" s="811"/>
      <c r="R13" s="811"/>
    </row>
    <row r="14" spans="1:19" s="129" customFormat="1" ht="44.25" customHeight="1" x14ac:dyDescent="0.25">
      <c r="A14" s="1011">
        <v>4</v>
      </c>
      <c r="B14" s="1011">
        <v>1</v>
      </c>
      <c r="C14" s="1011">
        <v>1</v>
      </c>
      <c r="D14" s="858">
        <v>6</v>
      </c>
      <c r="E14" s="858" t="s">
        <v>3054</v>
      </c>
      <c r="F14" s="858" t="s">
        <v>3055</v>
      </c>
      <c r="G14" s="858" t="s">
        <v>3056</v>
      </c>
      <c r="H14" s="123" t="s">
        <v>314</v>
      </c>
      <c r="I14" s="311" t="s">
        <v>1076</v>
      </c>
      <c r="J14" s="858" t="s">
        <v>3057</v>
      </c>
      <c r="K14" s="1092"/>
      <c r="L14" s="1010" t="s">
        <v>124</v>
      </c>
      <c r="M14" s="1007"/>
      <c r="N14" s="1007">
        <v>473915.29</v>
      </c>
      <c r="O14" s="1007"/>
      <c r="P14" s="1007">
        <v>429257.04</v>
      </c>
      <c r="Q14" s="999" t="s">
        <v>95</v>
      </c>
      <c r="R14" s="858" t="s">
        <v>3058</v>
      </c>
      <c r="S14" s="312"/>
    </row>
    <row r="15" spans="1:19" ht="52.5" customHeight="1" x14ac:dyDescent="0.25">
      <c r="A15" s="1011"/>
      <c r="B15" s="1011"/>
      <c r="C15" s="1011"/>
      <c r="D15" s="858"/>
      <c r="E15" s="858"/>
      <c r="F15" s="858"/>
      <c r="G15" s="858"/>
      <c r="H15" s="310" t="s">
        <v>439</v>
      </c>
      <c r="I15" s="155">
        <v>68</v>
      </c>
      <c r="J15" s="858"/>
      <c r="K15" s="1092"/>
      <c r="L15" s="1010"/>
      <c r="M15" s="1007"/>
      <c r="N15" s="1007"/>
      <c r="O15" s="1007"/>
      <c r="P15" s="1007"/>
      <c r="Q15" s="999"/>
      <c r="R15" s="858"/>
    </row>
    <row r="16" spans="1:19" ht="27" customHeight="1" x14ac:dyDescent="0.25">
      <c r="A16" s="1011"/>
      <c r="B16" s="1011"/>
      <c r="C16" s="1011"/>
      <c r="D16" s="858"/>
      <c r="E16" s="858"/>
      <c r="F16" s="858"/>
      <c r="G16" s="858"/>
      <c r="H16" s="310" t="s">
        <v>310</v>
      </c>
      <c r="I16" s="155">
        <v>2</v>
      </c>
      <c r="J16" s="858"/>
      <c r="K16" s="1092"/>
      <c r="L16" s="1010"/>
      <c r="M16" s="1007"/>
      <c r="N16" s="1007"/>
      <c r="O16" s="1007"/>
      <c r="P16" s="1007"/>
      <c r="Q16" s="999"/>
      <c r="R16" s="858"/>
    </row>
    <row r="17" spans="1:19" ht="99.75" customHeight="1" x14ac:dyDescent="0.25">
      <c r="A17" s="1011"/>
      <c r="B17" s="1011"/>
      <c r="C17" s="1011"/>
      <c r="D17" s="858"/>
      <c r="E17" s="858"/>
      <c r="F17" s="858"/>
      <c r="G17" s="858"/>
      <c r="H17" s="310" t="s">
        <v>470</v>
      </c>
      <c r="I17" s="155">
        <v>60</v>
      </c>
      <c r="J17" s="858"/>
      <c r="K17" s="1092"/>
      <c r="L17" s="1010"/>
      <c r="M17" s="1007"/>
      <c r="N17" s="1007"/>
      <c r="O17" s="1007"/>
      <c r="P17" s="1007"/>
      <c r="Q17" s="999"/>
      <c r="R17" s="858"/>
    </row>
    <row r="18" spans="1:19" s="13" customFormat="1" ht="22.5" customHeight="1" x14ac:dyDescent="0.25">
      <c r="A18" s="833">
        <v>5</v>
      </c>
      <c r="B18" s="833">
        <v>1</v>
      </c>
      <c r="C18" s="833">
        <v>1</v>
      </c>
      <c r="D18" s="832">
        <v>6</v>
      </c>
      <c r="E18" s="832" t="s">
        <v>3059</v>
      </c>
      <c r="F18" s="832" t="s">
        <v>3060</v>
      </c>
      <c r="G18" s="832" t="s">
        <v>3061</v>
      </c>
      <c r="H18" s="829" t="s">
        <v>3062</v>
      </c>
      <c r="I18" s="834">
        <v>1</v>
      </c>
      <c r="J18" s="832" t="s">
        <v>3063</v>
      </c>
      <c r="K18" s="852"/>
      <c r="L18" s="852" t="s">
        <v>124</v>
      </c>
      <c r="M18" s="854"/>
      <c r="N18" s="854">
        <v>19800</v>
      </c>
      <c r="O18" s="915"/>
      <c r="P18" s="854">
        <v>19800</v>
      </c>
      <c r="Q18" s="832" t="s">
        <v>3064</v>
      </c>
      <c r="R18" s="832" t="s">
        <v>3065</v>
      </c>
      <c r="S18" s="12"/>
    </row>
    <row r="19" spans="1:19" s="13" customFormat="1" ht="54" customHeight="1" x14ac:dyDescent="0.25">
      <c r="A19" s="833"/>
      <c r="B19" s="833"/>
      <c r="C19" s="833"/>
      <c r="D19" s="832"/>
      <c r="E19" s="832"/>
      <c r="F19" s="832"/>
      <c r="G19" s="832"/>
      <c r="H19" s="830"/>
      <c r="I19" s="835"/>
      <c r="J19" s="832"/>
      <c r="K19" s="852"/>
      <c r="L19" s="852"/>
      <c r="M19" s="854"/>
      <c r="N19" s="854"/>
      <c r="O19" s="916"/>
      <c r="P19" s="854"/>
      <c r="Q19" s="832"/>
      <c r="R19" s="832"/>
    </row>
    <row r="20" spans="1:19" s="13" customFormat="1" ht="39" customHeight="1" x14ac:dyDescent="0.25">
      <c r="A20" s="833"/>
      <c r="B20" s="833"/>
      <c r="C20" s="833"/>
      <c r="D20" s="832"/>
      <c r="E20" s="832"/>
      <c r="F20" s="832"/>
      <c r="G20" s="832"/>
      <c r="H20" s="830"/>
      <c r="I20" s="835"/>
      <c r="J20" s="832"/>
      <c r="K20" s="852"/>
      <c r="L20" s="852"/>
      <c r="M20" s="854"/>
      <c r="N20" s="854"/>
      <c r="O20" s="916"/>
      <c r="P20" s="854"/>
      <c r="Q20" s="832"/>
      <c r="R20" s="832"/>
    </row>
    <row r="21" spans="1:19" s="13" customFormat="1" ht="65.25" customHeight="1" x14ac:dyDescent="0.25">
      <c r="A21" s="833"/>
      <c r="B21" s="833"/>
      <c r="C21" s="833"/>
      <c r="D21" s="832"/>
      <c r="E21" s="832"/>
      <c r="F21" s="832"/>
      <c r="G21" s="832"/>
      <c r="H21" s="831"/>
      <c r="I21" s="836"/>
      <c r="J21" s="832"/>
      <c r="K21" s="852"/>
      <c r="L21" s="852"/>
      <c r="M21" s="854"/>
      <c r="N21" s="854"/>
      <c r="O21" s="917"/>
      <c r="P21" s="854"/>
      <c r="Q21" s="832"/>
      <c r="R21" s="832"/>
    </row>
    <row r="22" spans="1:19" s="18" customFormat="1" ht="26.25" customHeight="1" x14ac:dyDescent="0.25">
      <c r="A22" s="806">
        <v>6</v>
      </c>
      <c r="B22" s="806">
        <v>3</v>
      </c>
      <c r="C22" s="807">
        <v>1</v>
      </c>
      <c r="D22" s="807">
        <v>6</v>
      </c>
      <c r="E22" s="807" t="s">
        <v>3066</v>
      </c>
      <c r="F22" s="807" t="s">
        <v>3067</v>
      </c>
      <c r="G22" s="807" t="s">
        <v>3068</v>
      </c>
      <c r="H22" s="667" t="s">
        <v>310</v>
      </c>
      <c r="I22" s="16" t="s">
        <v>1174</v>
      </c>
      <c r="J22" s="807" t="s">
        <v>3069</v>
      </c>
      <c r="K22" s="853"/>
      <c r="L22" s="853" t="s">
        <v>73</v>
      </c>
      <c r="M22" s="825"/>
      <c r="N22" s="825">
        <v>232162.79</v>
      </c>
      <c r="O22" s="823"/>
      <c r="P22" s="825">
        <v>175448.66</v>
      </c>
      <c r="Q22" s="807" t="s">
        <v>3070</v>
      </c>
      <c r="R22" s="807" t="s">
        <v>3071</v>
      </c>
    </row>
    <row r="23" spans="1:19" s="18" customFormat="1" ht="39.75" customHeight="1" x14ac:dyDescent="0.25">
      <c r="A23" s="806"/>
      <c r="B23" s="806"/>
      <c r="C23" s="807"/>
      <c r="D23" s="807"/>
      <c r="E23" s="807"/>
      <c r="F23" s="807"/>
      <c r="G23" s="807"/>
      <c r="H23" s="667" t="s">
        <v>470</v>
      </c>
      <c r="I23" s="16" t="s">
        <v>3072</v>
      </c>
      <c r="J23" s="807"/>
      <c r="K23" s="853"/>
      <c r="L23" s="853"/>
      <c r="M23" s="825"/>
      <c r="N23" s="825"/>
      <c r="O23" s="824"/>
      <c r="P23" s="825"/>
      <c r="Q23" s="807"/>
      <c r="R23" s="807"/>
    </row>
    <row r="24" spans="1:19" s="18" customFormat="1" ht="45.75" customHeight="1" x14ac:dyDescent="0.25">
      <c r="A24" s="806"/>
      <c r="B24" s="806"/>
      <c r="C24" s="806"/>
      <c r="D24" s="807"/>
      <c r="E24" s="807"/>
      <c r="F24" s="807"/>
      <c r="G24" s="807"/>
      <c r="H24" s="667" t="s">
        <v>385</v>
      </c>
      <c r="I24" s="672">
        <v>14</v>
      </c>
      <c r="J24" s="807"/>
      <c r="K24" s="853"/>
      <c r="L24" s="853"/>
      <c r="M24" s="825"/>
      <c r="N24" s="825"/>
      <c r="O24" s="824"/>
      <c r="P24" s="825"/>
      <c r="Q24" s="807"/>
      <c r="R24" s="807"/>
    </row>
    <row r="25" spans="1:19" s="18" customFormat="1" ht="30" x14ac:dyDescent="0.25">
      <c r="A25" s="806"/>
      <c r="B25" s="806"/>
      <c r="C25" s="806"/>
      <c r="D25" s="807"/>
      <c r="E25" s="807"/>
      <c r="F25" s="807"/>
      <c r="G25" s="807"/>
      <c r="H25" s="667" t="s">
        <v>386</v>
      </c>
      <c r="I25" s="672">
        <v>283</v>
      </c>
      <c r="J25" s="807"/>
      <c r="K25" s="853"/>
      <c r="L25" s="853"/>
      <c r="M25" s="825"/>
      <c r="N25" s="825"/>
      <c r="O25" s="824"/>
      <c r="P25" s="825"/>
      <c r="Q25" s="807"/>
      <c r="R25" s="807"/>
    </row>
    <row r="26" spans="1:19" s="18" customFormat="1" ht="30" x14ac:dyDescent="0.25">
      <c r="A26" s="806"/>
      <c r="B26" s="806"/>
      <c r="C26" s="806"/>
      <c r="D26" s="807"/>
      <c r="E26" s="807"/>
      <c r="F26" s="807"/>
      <c r="G26" s="807"/>
      <c r="H26" s="667" t="s">
        <v>3073</v>
      </c>
      <c r="I26" s="733">
        <v>1</v>
      </c>
      <c r="J26" s="807"/>
      <c r="K26" s="853"/>
      <c r="L26" s="853"/>
      <c r="M26" s="825"/>
      <c r="N26" s="825"/>
      <c r="O26" s="824"/>
      <c r="P26" s="825"/>
      <c r="Q26" s="807"/>
      <c r="R26" s="807"/>
    </row>
    <row r="27" spans="1:19" s="18" customFormat="1" ht="30" x14ac:dyDescent="0.25">
      <c r="A27" s="806"/>
      <c r="B27" s="806"/>
      <c r="C27" s="806"/>
      <c r="D27" s="807"/>
      <c r="E27" s="807"/>
      <c r="F27" s="807"/>
      <c r="G27" s="807"/>
      <c r="H27" s="667" t="s">
        <v>1064</v>
      </c>
      <c r="I27" s="672">
        <v>10</v>
      </c>
      <c r="J27" s="807"/>
      <c r="K27" s="853"/>
      <c r="L27" s="853"/>
      <c r="M27" s="825"/>
      <c r="N27" s="825"/>
      <c r="O27" s="824"/>
      <c r="P27" s="825"/>
      <c r="Q27" s="807"/>
      <c r="R27" s="807"/>
    </row>
    <row r="28" spans="1:19" s="18" customFormat="1" ht="30" x14ac:dyDescent="0.25">
      <c r="A28" s="806"/>
      <c r="B28" s="806"/>
      <c r="C28" s="806"/>
      <c r="D28" s="807"/>
      <c r="E28" s="807"/>
      <c r="F28" s="807"/>
      <c r="G28" s="807"/>
      <c r="H28" s="667" t="s">
        <v>3074</v>
      </c>
      <c r="I28" s="733">
        <v>20</v>
      </c>
      <c r="J28" s="807"/>
      <c r="K28" s="853"/>
      <c r="L28" s="853"/>
      <c r="M28" s="825"/>
      <c r="N28" s="825"/>
      <c r="O28" s="926"/>
      <c r="P28" s="825"/>
      <c r="Q28" s="807"/>
      <c r="R28" s="807"/>
    </row>
    <row r="29" spans="1:19" s="13" customFormat="1" ht="37.5" customHeight="1" x14ac:dyDescent="0.25">
      <c r="A29" s="1011">
        <v>7</v>
      </c>
      <c r="B29" s="1011">
        <v>2</v>
      </c>
      <c r="C29" s="858">
        <v>1</v>
      </c>
      <c r="D29" s="858">
        <v>6</v>
      </c>
      <c r="E29" s="858" t="s">
        <v>3075</v>
      </c>
      <c r="F29" s="858" t="s">
        <v>3076</v>
      </c>
      <c r="G29" s="858" t="s">
        <v>3077</v>
      </c>
      <c r="H29" s="123" t="s">
        <v>310</v>
      </c>
      <c r="I29" s="311" t="s">
        <v>1076</v>
      </c>
      <c r="J29" s="858" t="s">
        <v>3078</v>
      </c>
      <c r="K29" s="1092"/>
      <c r="L29" s="1010" t="s">
        <v>124</v>
      </c>
      <c r="M29" s="1007"/>
      <c r="N29" s="1007">
        <v>101559.82</v>
      </c>
      <c r="O29" s="995"/>
      <c r="P29" s="1007">
        <v>101559.82</v>
      </c>
      <c r="Q29" s="999" t="s">
        <v>3079</v>
      </c>
      <c r="R29" s="858" t="s">
        <v>3080</v>
      </c>
    </row>
    <row r="30" spans="1:19" s="13" customFormat="1" ht="35.25" customHeight="1" x14ac:dyDescent="0.25">
      <c r="A30" s="1011"/>
      <c r="B30" s="1011"/>
      <c r="C30" s="858"/>
      <c r="D30" s="858"/>
      <c r="E30" s="858"/>
      <c r="F30" s="858"/>
      <c r="G30" s="858"/>
      <c r="H30" s="123" t="s">
        <v>470</v>
      </c>
      <c r="I30" s="311" t="s">
        <v>196</v>
      </c>
      <c r="J30" s="858"/>
      <c r="K30" s="1092"/>
      <c r="L30" s="1010"/>
      <c r="M30" s="1007"/>
      <c r="N30" s="1007"/>
      <c r="O30" s="1080"/>
      <c r="P30" s="1007"/>
      <c r="Q30" s="999"/>
      <c r="R30" s="858"/>
    </row>
    <row r="31" spans="1:19" ht="32.25" customHeight="1" x14ac:dyDescent="0.25">
      <c r="A31" s="1011"/>
      <c r="B31" s="1011"/>
      <c r="C31" s="1011"/>
      <c r="D31" s="858"/>
      <c r="E31" s="858"/>
      <c r="F31" s="858"/>
      <c r="G31" s="858"/>
      <c r="H31" s="310" t="s">
        <v>3073</v>
      </c>
      <c r="I31" s="313">
        <v>1</v>
      </c>
      <c r="J31" s="858"/>
      <c r="K31" s="1092"/>
      <c r="L31" s="1010"/>
      <c r="M31" s="1007"/>
      <c r="N31" s="1007"/>
      <c r="O31" s="996"/>
      <c r="P31" s="1007"/>
      <c r="Q31" s="999"/>
      <c r="R31" s="858"/>
    </row>
    <row r="32" spans="1:19" s="177" customFormat="1" ht="38.25" customHeight="1" x14ac:dyDescent="0.25">
      <c r="A32" s="806">
        <v>8</v>
      </c>
      <c r="B32" s="806">
        <v>3</v>
      </c>
      <c r="C32" s="807">
        <v>1</v>
      </c>
      <c r="D32" s="807">
        <v>6</v>
      </c>
      <c r="E32" s="807" t="s">
        <v>3081</v>
      </c>
      <c r="F32" s="807" t="s">
        <v>3082</v>
      </c>
      <c r="G32" s="807" t="s">
        <v>3083</v>
      </c>
      <c r="H32" s="667" t="s">
        <v>511</v>
      </c>
      <c r="I32" s="16" t="s">
        <v>39</v>
      </c>
      <c r="J32" s="807" t="s">
        <v>3084</v>
      </c>
      <c r="K32" s="853"/>
      <c r="L32" s="853" t="s">
        <v>124</v>
      </c>
      <c r="M32" s="825"/>
      <c r="N32" s="825">
        <v>240693</v>
      </c>
      <c r="O32" s="823"/>
      <c r="P32" s="825">
        <v>240693</v>
      </c>
      <c r="Q32" s="807" t="s">
        <v>3085</v>
      </c>
      <c r="R32" s="807" t="s">
        <v>3086</v>
      </c>
    </row>
    <row r="33" spans="1:18" s="177" customFormat="1" ht="34.5" customHeight="1" x14ac:dyDescent="0.25">
      <c r="A33" s="806"/>
      <c r="B33" s="806"/>
      <c r="C33" s="807"/>
      <c r="D33" s="807"/>
      <c r="E33" s="807"/>
      <c r="F33" s="807"/>
      <c r="G33" s="807"/>
      <c r="H33" s="667" t="s">
        <v>343</v>
      </c>
      <c r="I33" s="16" t="s">
        <v>1044</v>
      </c>
      <c r="J33" s="807"/>
      <c r="K33" s="853"/>
      <c r="L33" s="853"/>
      <c r="M33" s="825"/>
      <c r="N33" s="825"/>
      <c r="O33" s="824"/>
      <c r="P33" s="825"/>
      <c r="Q33" s="807"/>
      <c r="R33" s="807"/>
    </row>
    <row r="34" spans="1:18" s="177" customFormat="1" ht="32.25" customHeight="1" x14ac:dyDescent="0.25">
      <c r="A34" s="806"/>
      <c r="B34" s="806"/>
      <c r="C34" s="807"/>
      <c r="D34" s="807"/>
      <c r="E34" s="807"/>
      <c r="F34" s="807"/>
      <c r="G34" s="807"/>
      <c r="H34" s="667" t="s">
        <v>3087</v>
      </c>
      <c r="I34" s="16" t="s">
        <v>39</v>
      </c>
      <c r="J34" s="807"/>
      <c r="K34" s="853"/>
      <c r="L34" s="853"/>
      <c r="M34" s="825"/>
      <c r="N34" s="825"/>
      <c r="O34" s="824"/>
      <c r="P34" s="825"/>
      <c r="Q34" s="807"/>
      <c r="R34" s="807"/>
    </row>
    <row r="35" spans="1:18" s="177" customFormat="1" ht="32.25" customHeight="1" x14ac:dyDescent="0.25">
      <c r="A35" s="806"/>
      <c r="B35" s="806"/>
      <c r="C35" s="807"/>
      <c r="D35" s="807"/>
      <c r="E35" s="807"/>
      <c r="F35" s="807"/>
      <c r="G35" s="807"/>
      <c r="H35" s="667" t="s">
        <v>3088</v>
      </c>
      <c r="I35" s="16" t="s">
        <v>2340</v>
      </c>
      <c r="J35" s="807"/>
      <c r="K35" s="853"/>
      <c r="L35" s="853"/>
      <c r="M35" s="825"/>
      <c r="N35" s="825"/>
      <c r="O35" s="824"/>
      <c r="P35" s="825"/>
      <c r="Q35" s="807"/>
      <c r="R35" s="807"/>
    </row>
    <row r="36" spans="1:18" s="177" customFormat="1" ht="27.75" customHeight="1" x14ac:dyDescent="0.25">
      <c r="A36" s="806"/>
      <c r="B36" s="806"/>
      <c r="C36" s="807"/>
      <c r="D36" s="807"/>
      <c r="E36" s="807"/>
      <c r="F36" s="807"/>
      <c r="G36" s="807"/>
      <c r="H36" s="667" t="s">
        <v>522</v>
      </c>
      <c r="I36" s="16" t="s">
        <v>999</v>
      </c>
      <c r="J36" s="807"/>
      <c r="K36" s="853"/>
      <c r="L36" s="853"/>
      <c r="M36" s="825"/>
      <c r="N36" s="825"/>
      <c r="O36" s="824"/>
      <c r="P36" s="825"/>
      <c r="Q36" s="807"/>
      <c r="R36" s="807"/>
    </row>
    <row r="37" spans="1:18" s="177" customFormat="1" ht="28.5" customHeight="1" x14ac:dyDescent="0.25">
      <c r="A37" s="806"/>
      <c r="B37" s="806"/>
      <c r="C37" s="806"/>
      <c r="D37" s="807"/>
      <c r="E37" s="807"/>
      <c r="F37" s="807"/>
      <c r="G37" s="807"/>
      <c r="H37" s="667" t="s">
        <v>3089</v>
      </c>
      <c r="I37" s="733">
        <v>1</v>
      </c>
      <c r="J37" s="807"/>
      <c r="K37" s="853"/>
      <c r="L37" s="853"/>
      <c r="M37" s="825"/>
      <c r="N37" s="825"/>
      <c r="O37" s="926"/>
      <c r="P37" s="825"/>
      <c r="Q37" s="807"/>
      <c r="R37" s="807"/>
    </row>
    <row r="38" spans="1:18" s="177" customFormat="1" ht="43.5" customHeight="1" x14ac:dyDescent="0.25">
      <c r="A38" s="804">
        <v>9</v>
      </c>
      <c r="B38" s="804">
        <v>6</v>
      </c>
      <c r="C38" s="810">
        <v>1</v>
      </c>
      <c r="D38" s="810">
        <v>6</v>
      </c>
      <c r="E38" s="810" t="s">
        <v>3090</v>
      </c>
      <c r="F38" s="810" t="s">
        <v>3091</v>
      </c>
      <c r="G38" s="810" t="s">
        <v>3092</v>
      </c>
      <c r="H38" s="667" t="s">
        <v>310</v>
      </c>
      <c r="I38" s="16" t="s">
        <v>39</v>
      </c>
      <c r="J38" s="810" t="s">
        <v>3093</v>
      </c>
      <c r="K38" s="1118"/>
      <c r="L38" s="1118" t="s">
        <v>73</v>
      </c>
      <c r="M38" s="823"/>
      <c r="N38" s="823">
        <v>174394.03</v>
      </c>
      <c r="O38" s="823"/>
      <c r="P38" s="823">
        <v>151300</v>
      </c>
      <c r="Q38" s="810" t="s">
        <v>3094</v>
      </c>
      <c r="R38" s="810" t="s">
        <v>3095</v>
      </c>
    </row>
    <row r="39" spans="1:18" s="177" customFormat="1" ht="33.75" customHeight="1" x14ac:dyDescent="0.25">
      <c r="A39" s="805"/>
      <c r="B39" s="805"/>
      <c r="C39" s="812"/>
      <c r="D39" s="812"/>
      <c r="E39" s="812"/>
      <c r="F39" s="812"/>
      <c r="G39" s="812"/>
      <c r="H39" s="667" t="s">
        <v>470</v>
      </c>
      <c r="I39" s="16" t="s">
        <v>2417</v>
      </c>
      <c r="J39" s="812"/>
      <c r="K39" s="1177"/>
      <c r="L39" s="1177"/>
      <c r="M39" s="824"/>
      <c r="N39" s="824"/>
      <c r="O39" s="824"/>
      <c r="P39" s="824"/>
      <c r="Q39" s="812"/>
      <c r="R39" s="812"/>
    </row>
    <row r="40" spans="1:18" s="177" customFormat="1" ht="30" x14ac:dyDescent="0.25">
      <c r="A40" s="805"/>
      <c r="B40" s="805"/>
      <c r="C40" s="812"/>
      <c r="D40" s="812"/>
      <c r="E40" s="812"/>
      <c r="F40" s="812"/>
      <c r="G40" s="812"/>
      <c r="H40" s="667" t="s">
        <v>314</v>
      </c>
      <c r="I40" s="16" t="s">
        <v>39</v>
      </c>
      <c r="J40" s="812"/>
      <c r="K40" s="1177"/>
      <c r="L40" s="1177"/>
      <c r="M40" s="824"/>
      <c r="N40" s="824"/>
      <c r="O40" s="824"/>
      <c r="P40" s="824"/>
      <c r="Q40" s="812"/>
      <c r="R40" s="812"/>
    </row>
    <row r="41" spans="1:18" s="177" customFormat="1" ht="30" x14ac:dyDescent="0.25">
      <c r="A41" s="805"/>
      <c r="B41" s="805"/>
      <c r="C41" s="812"/>
      <c r="D41" s="812"/>
      <c r="E41" s="812"/>
      <c r="F41" s="812"/>
      <c r="G41" s="812"/>
      <c r="H41" s="667" t="s">
        <v>508</v>
      </c>
      <c r="I41" s="16" t="s">
        <v>1358</v>
      </c>
      <c r="J41" s="812"/>
      <c r="K41" s="1177"/>
      <c r="L41" s="1177"/>
      <c r="M41" s="824"/>
      <c r="N41" s="824"/>
      <c r="O41" s="824"/>
      <c r="P41" s="824"/>
      <c r="Q41" s="812"/>
      <c r="R41" s="812"/>
    </row>
    <row r="42" spans="1:18" s="177" customFormat="1" ht="36.75" customHeight="1" x14ac:dyDescent="0.25">
      <c r="A42" s="849"/>
      <c r="B42" s="849"/>
      <c r="C42" s="811"/>
      <c r="D42" s="811"/>
      <c r="E42" s="811"/>
      <c r="F42" s="811"/>
      <c r="G42" s="811"/>
      <c r="H42" s="667" t="s">
        <v>3073</v>
      </c>
      <c r="I42" s="733">
        <v>1</v>
      </c>
      <c r="J42" s="811"/>
      <c r="K42" s="1178"/>
      <c r="L42" s="1178"/>
      <c r="M42" s="926"/>
      <c r="N42" s="926"/>
      <c r="O42" s="926"/>
      <c r="P42" s="926"/>
      <c r="Q42" s="811"/>
      <c r="R42" s="811"/>
    </row>
    <row r="43" spans="1:18" s="314" customFormat="1" ht="95.25" customHeight="1" x14ac:dyDescent="0.25">
      <c r="A43" s="832">
        <v>10</v>
      </c>
      <c r="B43" s="832">
        <v>1</v>
      </c>
      <c r="C43" s="832">
        <v>1</v>
      </c>
      <c r="D43" s="832">
        <v>6</v>
      </c>
      <c r="E43" s="832" t="s">
        <v>3096</v>
      </c>
      <c r="F43" s="832" t="s">
        <v>3097</v>
      </c>
      <c r="G43" s="832" t="s">
        <v>3098</v>
      </c>
      <c r="H43" s="121" t="s">
        <v>314</v>
      </c>
      <c r="I43" s="11" t="s">
        <v>39</v>
      </c>
      <c r="J43" s="832" t="s">
        <v>3099</v>
      </c>
      <c r="K43" s="832"/>
      <c r="L43" s="832" t="s">
        <v>124</v>
      </c>
      <c r="M43" s="832"/>
      <c r="N43" s="1046">
        <v>185958.53</v>
      </c>
      <c r="O43" s="829"/>
      <c r="P43" s="1046">
        <v>183995</v>
      </c>
      <c r="Q43" s="832" t="s">
        <v>1288</v>
      </c>
      <c r="R43" s="832" t="s">
        <v>3100</v>
      </c>
    </row>
    <row r="44" spans="1:18" s="314" customFormat="1" ht="72.75" customHeight="1" x14ac:dyDescent="0.25">
      <c r="A44" s="832"/>
      <c r="B44" s="832"/>
      <c r="C44" s="832"/>
      <c r="D44" s="832"/>
      <c r="E44" s="832"/>
      <c r="F44" s="832"/>
      <c r="G44" s="832"/>
      <c r="H44" s="121" t="s">
        <v>918</v>
      </c>
      <c r="I44" s="122">
        <v>22</v>
      </c>
      <c r="J44" s="832"/>
      <c r="K44" s="832"/>
      <c r="L44" s="832"/>
      <c r="M44" s="832"/>
      <c r="N44" s="1046"/>
      <c r="O44" s="830"/>
      <c r="P44" s="1046"/>
      <c r="Q44" s="832"/>
      <c r="R44" s="832"/>
    </row>
    <row r="45" spans="1:18" s="314" customFormat="1" ht="52.5" customHeight="1" x14ac:dyDescent="0.25">
      <c r="A45" s="832"/>
      <c r="B45" s="832"/>
      <c r="C45" s="832"/>
      <c r="D45" s="832"/>
      <c r="E45" s="832"/>
      <c r="F45" s="832"/>
      <c r="G45" s="832"/>
      <c r="H45" s="832" t="s">
        <v>3073</v>
      </c>
      <c r="I45" s="833">
        <v>1</v>
      </c>
      <c r="J45" s="832"/>
      <c r="K45" s="832"/>
      <c r="L45" s="832"/>
      <c r="M45" s="832"/>
      <c r="N45" s="1046"/>
      <c r="O45" s="830"/>
      <c r="P45" s="1046"/>
      <c r="Q45" s="832"/>
      <c r="R45" s="832"/>
    </row>
    <row r="46" spans="1:18" s="314" customFormat="1" ht="63" customHeight="1" x14ac:dyDescent="0.25">
      <c r="A46" s="832"/>
      <c r="B46" s="832"/>
      <c r="C46" s="832"/>
      <c r="D46" s="832"/>
      <c r="E46" s="832"/>
      <c r="F46" s="832"/>
      <c r="G46" s="832"/>
      <c r="H46" s="832"/>
      <c r="I46" s="833"/>
      <c r="J46" s="832"/>
      <c r="K46" s="832"/>
      <c r="L46" s="832"/>
      <c r="M46" s="832"/>
      <c r="N46" s="1046"/>
      <c r="O46" s="831"/>
      <c r="P46" s="1046"/>
      <c r="Q46" s="832"/>
      <c r="R46" s="832"/>
    </row>
    <row r="47" spans="1:18" s="177" customFormat="1" x14ac:dyDescent="0.25">
      <c r="A47" s="807">
        <v>11</v>
      </c>
      <c r="B47" s="807">
        <v>2</v>
      </c>
      <c r="C47" s="807">
        <v>1</v>
      </c>
      <c r="D47" s="807">
        <v>6</v>
      </c>
      <c r="E47" s="807" t="s">
        <v>3101</v>
      </c>
      <c r="F47" s="807" t="s">
        <v>3102</v>
      </c>
      <c r="G47" s="807" t="s">
        <v>3103</v>
      </c>
      <c r="H47" s="667" t="s">
        <v>984</v>
      </c>
      <c r="I47" s="667">
        <v>1</v>
      </c>
      <c r="J47" s="807" t="s">
        <v>3104</v>
      </c>
      <c r="K47" s="810"/>
      <c r="L47" s="807" t="s">
        <v>73</v>
      </c>
      <c r="M47" s="807"/>
      <c r="N47" s="1060">
        <v>84964.82</v>
      </c>
      <c r="O47" s="810"/>
      <c r="P47" s="1060">
        <v>84964.82</v>
      </c>
      <c r="Q47" s="807" t="s">
        <v>3105</v>
      </c>
      <c r="R47" s="807" t="s">
        <v>3106</v>
      </c>
    </row>
    <row r="48" spans="1:18" s="18" customFormat="1" ht="158.25" customHeight="1" x14ac:dyDescent="0.25">
      <c r="A48" s="807"/>
      <c r="B48" s="807"/>
      <c r="C48" s="807"/>
      <c r="D48" s="807"/>
      <c r="E48" s="807"/>
      <c r="F48" s="807"/>
      <c r="G48" s="807"/>
      <c r="H48" s="667" t="s">
        <v>918</v>
      </c>
      <c r="I48" s="667">
        <v>75</v>
      </c>
      <c r="J48" s="807"/>
      <c r="K48" s="812"/>
      <c r="L48" s="807"/>
      <c r="M48" s="807"/>
      <c r="N48" s="1060"/>
      <c r="O48" s="812"/>
      <c r="P48" s="1060"/>
      <c r="Q48" s="807"/>
      <c r="R48" s="807"/>
    </row>
    <row r="49" spans="1:19" s="18" customFormat="1" ht="116.25" customHeight="1" x14ac:dyDescent="0.25">
      <c r="A49" s="807"/>
      <c r="B49" s="807"/>
      <c r="C49" s="807"/>
      <c r="D49" s="807"/>
      <c r="E49" s="807"/>
      <c r="F49" s="807"/>
      <c r="G49" s="807"/>
      <c r="H49" s="667" t="s">
        <v>1025</v>
      </c>
      <c r="I49" s="667">
        <v>1</v>
      </c>
      <c r="J49" s="807"/>
      <c r="K49" s="812"/>
      <c r="L49" s="807"/>
      <c r="M49" s="807"/>
      <c r="N49" s="1060"/>
      <c r="O49" s="812"/>
      <c r="P49" s="1060"/>
      <c r="Q49" s="807"/>
      <c r="R49" s="807"/>
    </row>
    <row r="50" spans="1:19" s="18" customFormat="1" x14ac:dyDescent="0.25">
      <c r="A50" s="807"/>
      <c r="B50" s="807"/>
      <c r="C50" s="807"/>
      <c r="D50" s="807"/>
      <c r="E50" s="807"/>
      <c r="F50" s="807"/>
      <c r="G50" s="807"/>
      <c r="H50" s="667" t="s">
        <v>1675</v>
      </c>
      <c r="I50" s="667">
        <v>4</v>
      </c>
      <c r="J50" s="807"/>
      <c r="K50" s="812"/>
      <c r="L50" s="807"/>
      <c r="M50" s="807"/>
      <c r="N50" s="1060"/>
      <c r="O50" s="812"/>
      <c r="P50" s="1060"/>
      <c r="Q50" s="807"/>
      <c r="R50" s="807"/>
    </row>
    <row r="51" spans="1:19" s="18" customFormat="1" ht="56.25" customHeight="1" x14ac:dyDescent="0.25">
      <c r="A51" s="807"/>
      <c r="B51" s="807"/>
      <c r="C51" s="807"/>
      <c r="D51" s="807"/>
      <c r="E51" s="807"/>
      <c r="F51" s="807"/>
      <c r="G51" s="807"/>
      <c r="H51" s="667" t="s">
        <v>3107</v>
      </c>
      <c r="I51" s="667">
        <v>1</v>
      </c>
      <c r="J51" s="807"/>
      <c r="K51" s="811"/>
      <c r="L51" s="807"/>
      <c r="M51" s="807"/>
      <c r="N51" s="1060"/>
      <c r="O51" s="811"/>
      <c r="P51" s="1060"/>
      <c r="Q51" s="807"/>
      <c r="R51" s="807"/>
    </row>
    <row r="52" spans="1:19" s="18" customFormat="1" ht="65.25" customHeight="1" x14ac:dyDescent="0.25">
      <c r="A52" s="807">
        <v>12</v>
      </c>
      <c r="B52" s="807">
        <v>1</v>
      </c>
      <c r="C52" s="807">
        <v>1</v>
      </c>
      <c r="D52" s="807">
        <v>6</v>
      </c>
      <c r="E52" s="807" t="s">
        <v>3108</v>
      </c>
      <c r="F52" s="807" t="s">
        <v>3109</v>
      </c>
      <c r="G52" s="807" t="s">
        <v>3110</v>
      </c>
      <c r="H52" s="667" t="s">
        <v>988</v>
      </c>
      <c r="I52" s="667">
        <v>1</v>
      </c>
      <c r="J52" s="807" t="s">
        <v>3111</v>
      </c>
      <c r="K52" s="807"/>
      <c r="L52" s="807" t="s">
        <v>774</v>
      </c>
      <c r="M52" s="807"/>
      <c r="N52" s="1060">
        <v>106066.73</v>
      </c>
      <c r="O52" s="810"/>
      <c r="P52" s="1060">
        <v>94275.95</v>
      </c>
      <c r="Q52" s="807" t="s">
        <v>2510</v>
      </c>
      <c r="R52" s="807" t="s">
        <v>3112</v>
      </c>
    </row>
    <row r="53" spans="1:19" s="18" customFormat="1" ht="38.25" customHeight="1" x14ac:dyDescent="0.25">
      <c r="A53" s="807"/>
      <c r="B53" s="807"/>
      <c r="C53" s="807"/>
      <c r="D53" s="807"/>
      <c r="E53" s="807"/>
      <c r="F53" s="807"/>
      <c r="G53" s="807"/>
      <c r="H53" s="667" t="s">
        <v>918</v>
      </c>
      <c r="I53" s="667">
        <v>130</v>
      </c>
      <c r="J53" s="807"/>
      <c r="K53" s="807"/>
      <c r="L53" s="807"/>
      <c r="M53" s="807"/>
      <c r="N53" s="1060"/>
      <c r="O53" s="812"/>
      <c r="P53" s="1060"/>
      <c r="Q53" s="807"/>
      <c r="R53" s="807"/>
    </row>
    <row r="54" spans="1:19" s="18" customFormat="1" ht="72" customHeight="1" x14ac:dyDescent="0.25">
      <c r="A54" s="807"/>
      <c r="B54" s="807"/>
      <c r="C54" s="807"/>
      <c r="D54" s="807"/>
      <c r="E54" s="807"/>
      <c r="F54" s="807"/>
      <c r="G54" s="807"/>
      <c r="H54" s="667" t="s">
        <v>1685</v>
      </c>
      <c r="I54" s="667">
        <v>1</v>
      </c>
      <c r="J54" s="807"/>
      <c r="K54" s="807"/>
      <c r="L54" s="807"/>
      <c r="M54" s="807"/>
      <c r="N54" s="1060"/>
      <c r="O54" s="812"/>
      <c r="P54" s="1060"/>
      <c r="Q54" s="807"/>
      <c r="R54" s="807"/>
      <c r="S54" s="17"/>
    </row>
    <row r="55" spans="1:19" s="18" customFormat="1" ht="51.75" customHeight="1" x14ac:dyDescent="0.25">
      <c r="A55" s="807"/>
      <c r="B55" s="807"/>
      <c r="C55" s="807"/>
      <c r="D55" s="807"/>
      <c r="E55" s="807"/>
      <c r="F55" s="807"/>
      <c r="G55" s="807"/>
      <c r="H55" s="667" t="s">
        <v>1025</v>
      </c>
      <c r="I55" s="667">
        <v>2</v>
      </c>
      <c r="J55" s="807"/>
      <c r="K55" s="807"/>
      <c r="L55" s="807"/>
      <c r="M55" s="807"/>
      <c r="N55" s="1060"/>
      <c r="O55" s="812"/>
      <c r="P55" s="1060"/>
      <c r="Q55" s="807"/>
      <c r="R55" s="807"/>
    </row>
    <row r="56" spans="1:19" s="18" customFormat="1" ht="59.25" customHeight="1" x14ac:dyDescent="0.25">
      <c r="A56" s="807"/>
      <c r="B56" s="807"/>
      <c r="C56" s="807"/>
      <c r="D56" s="807"/>
      <c r="E56" s="807"/>
      <c r="F56" s="807"/>
      <c r="G56" s="807"/>
      <c r="H56" s="667" t="s">
        <v>577</v>
      </c>
      <c r="I56" s="667">
        <v>90</v>
      </c>
      <c r="J56" s="807"/>
      <c r="K56" s="807"/>
      <c r="L56" s="807"/>
      <c r="M56" s="807"/>
      <c r="N56" s="1060"/>
      <c r="O56" s="811"/>
      <c r="P56" s="1060"/>
      <c r="Q56" s="807"/>
      <c r="R56" s="807"/>
    </row>
    <row r="57" spans="1:19" ht="51.75" customHeight="1" x14ac:dyDescent="0.25">
      <c r="A57" s="999">
        <v>13</v>
      </c>
      <c r="B57" s="999">
        <v>6</v>
      </c>
      <c r="C57" s="999">
        <v>1</v>
      </c>
      <c r="D57" s="999">
        <v>6</v>
      </c>
      <c r="E57" s="999" t="s">
        <v>3113</v>
      </c>
      <c r="F57" s="999" t="s">
        <v>3114</v>
      </c>
      <c r="G57" s="999" t="s">
        <v>250</v>
      </c>
      <c r="H57" s="310" t="s">
        <v>314</v>
      </c>
      <c r="I57" s="310">
        <v>2</v>
      </c>
      <c r="J57" s="999" t="s">
        <v>3115</v>
      </c>
      <c r="K57" s="999"/>
      <c r="L57" s="999" t="s">
        <v>124</v>
      </c>
      <c r="M57" s="999"/>
      <c r="N57" s="1285">
        <v>173380</v>
      </c>
      <c r="O57" s="1026"/>
      <c r="P57" s="1195">
        <v>173080</v>
      </c>
      <c r="Q57" s="999" t="s">
        <v>3116</v>
      </c>
      <c r="R57" s="999" t="s">
        <v>3117</v>
      </c>
    </row>
    <row r="58" spans="1:19" ht="68.25" customHeight="1" x14ac:dyDescent="0.25">
      <c r="A58" s="999"/>
      <c r="B58" s="999"/>
      <c r="C58" s="999"/>
      <c r="D58" s="999"/>
      <c r="E58" s="999"/>
      <c r="F58" s="999"/>
      <c r="G58" s="999"/>
      <c r="H58" s="310" t="s">
        <v>597</v>
      </c>
      <c r="I58" s="310">
        <v>60</v>
      </c>
      <c r="J58" s="999"/>
      <c r="K58" s="999"/>
      <c r="L58" s="999"/>
      <c r="M58" s="999"/>
      <c r="N58" s="1285"/>
      <c r="O58" s="1079"/>
      <c r="P58" s="1195"/>
      <c r="Q58" s="999"/>
      <c r="R58" s="999"/>
    </row>
    <row r="59" spans="1:19" ht="23.25" customHeight="1" x14ac:dyDescent="0.25">
      <c r="A59" s="999">
        <v>14</v>
      </c>
      <c r="B59" s="999">
        <v>3</v>
      </c>
      <c r="C59" s="999">
        <v>1</v>
      </c>
      <c r="D59" s="999">
        <v>6</v>
      </c>
      <c r="E59" s="999" t="s">
        <v>3118</v>
      </c>
      <c r="F59" s="999" t="s">
        <v>3119</v>
      </c>
      <c r="G59" s="999" t="s">
        <v>3120</v>
      </c>
      <c r="H59" s="310" t="s">
        <v>3121</v>
      </c>
      <c r="I59" s="310">
        <v>10</v>
      </c>
      <c r="J59" s="999" t="s">
        <v>3122</v>
      </c>
      <c r="K59" s="999"/>
      <c r="L59" s="999" t="s">
        <v>124</v>
      </c>
      <c r="M59" s="999"/>
      <c r="N59" s="1285">
        <v>226389.61</v>
      </c>
      <c r="O59" s="1027"/>
      <c r="P59" s="1285">
        <v>178326.13</v>
      </c>
      <c r="Q59" s="999" t="s">
        <v>3123</v>
      </c>
      <c r="R59" s="999" t="s">
        <v>3124</v>
      </c>
    </row>
    <row r="60" spans="1:19" ht="25.5" customHeight="1" x14ac:dyDescent="0.25">
      <c r="A60" s="999"/>
      <c r="B60" s="999"/>
      <c r="C60" s="999"/>
      <c r="D60" s="999"/>
      <c r="E60" s="999"/>
      <c r="F60" s="999"/>
      <c r="G60" s="999"/>
      <c r="H60" s="310" t="s">
        <v>918</v>
      </c>
      <c r="I60" s="310">
        <v>150</v>
      </c>
      <c r="J60" s="999"/>
      <c r="K60" s="999"/>
      <c r="L60" s="999"/>
      <c r="M60" s="999"/>
      <c r="N60" s="1285"/>
      <c r="O60" s="1286"/>
      <c r="P60" s="1285"/>
      <c r="Q60" s="999"/>
      <c r="R60" s="999"/>
    </row>
    <row r="61" spans="1:19" ht="29.25" customHeight="1" x14ac:dyDescent="0.25">
      <c r="A61" s="999"/>
      <c r="B61" s="999"/>
      <c r="C61" s="999"/>
      <c r="D61" s="999"/>
      <c r="E61" s="999"/>
      <c r="F61" s="999"/>
      <c r="G61" s="999"/>
      <c r="H61" s="310" t="s">
        <v>1300</v>
      </c>
      <c r="I61" s="310">
        <v>1</v>
      </c>
      <c r="J61" s="999"/>
      <c r="K61" s="999"/>
      <c r="L61" s="999"/>
      <c r="M61" s="999"/>
      <c r="N61" s="1285"/>
      <c r="O61" s="1286"/>
      <c r="P61" s="1285"/>
      <c r="Q61" s="999"/>
      <c r="R61" s="999"/>
    </row>
    <row r="62" spans="1:19" ht="27" customHeight="1" x14ac:dyDescent="0.25">
      <c r="A62" s="999"/>
      <c r="B62" s="999"/>
      <c r="C62" s="999"/>
      <c r="D62" s="999"/>
      <c r="E62" s="999"/>
      <c r="F62" s="999"/>
      <c r="G62" s="999"/>
      <c r="H62" s="310" t="s">
        <v>918</v>
      </c>
      <c r="I62" s="310">
        <v>200</v>
      </c>
      <c r="J62" s="999"/>
      <c r="K62" s="999"/>
      <c r="L62" s="999"/>
      <c r="M62" s="999"/>
      <c r="N62" s="1285"/>
      <c r="O62" s="1286"/>
      <c r="P62" s="1285"/>
      <c r="Q62" s="999"/>
      <c r="R62" s="999"/>
    </row>
    <row r="63" spans="1:19" ht="29.25" customHeight="1" x14ac:dyDescent="0.25">
      <c r="A63" s="999"/>
      <c r="B63" s="999"/>
      <c r="C63" s="999"/>
      <c r="D63" s="999"/>
      <c r="E63" s="999"/>
      <c r="F63" s="999"/>
      <c r="G63" s="999"/>
      <c r="H63" s="310" t="s">
        <v>1025</v>
      </c>
      <c r="I63" s="310">
        <v>1</v>
      </c>
      <c r="J63" s="999"/>
      <c r="K63" s="999"/>
      <c r="L63" s="999"/>
      <c r="M63" s="999"/>
      <c r="N63" s="1285"/>
      <c r="O63" s="1286"/>
      <c r="P63" s="1285"/>
      <c r="Q63" s="999"/>
      <c r="R63" s="999"/>
    </row>
    <row r="64" spans="1:19" ht="30.75" customHeight="1" x14ac:dyDescent="0.25">
      <c r="A64" s="999"/>
      <c r="B64" s="999"/>
      <c r="C64" s="999"/>
      <c r="D64" s="999"/>
      <c r="E64" s="999"/>
      <c r="F64" s="999"/>
      <c r="G64" s="999"/>
      <c r="H64" s="310" t="s">
        <v>1064</v>
      </c>
      <c r="I64" s="310">
        <v>1</v>
      </c>
      <c r="J64" s="999"/>
      <c r="K64" s="999"/>
      <c r="L64" s="999"/>
      <c r="M64" s="999"/>
      <c r="N64" s="1285"/>
      <c r="O64" s="1286"/>
      <c r="P64" s="1285"/>
      <c r="Q64" s="999"/>
      <c r="R64" s="999"/>
    </row>
    <row r="65" spans="1:18" ht="33.75" customHeight="1" x14ac:dyDescent="0.25">
      <c r="A65" s="999"/>
      <c r="B65" s="999"/>
      <c r="C65" s="999"/>
      <c r="D65" s="999"/>
      <c r="E65" s="999"/>
      <c r="F65" s="999"/>
      <c r="G65" s="999"/>
      <c r="H65" s="310" t="s">
        <v>577</v>
      </c>
      <c r="I65" s="310">
        <v>1</v>
      </c>
      <c r="J65" s="999"/>
      <c r="K65" s="999"/>
      <c r="L65" s="999"/>
      <c r="M65" s="999"/>
      <c r="N65" s="1285"/>
      <c r="O65" s="1286"/>
      <c r="P65" s="1285"/>
      <c r="Q65" s="999"/>
      <c r="R65" s="999"/>
    </row>
    <row r="66" spans="1:18" ht="36.75" customHeight="1" x14ac:dyDescent="0.25">
      <c r="A66" s="999"/>
      <c r="B66" s="999"/>
      <c r="C66" s="999"/>
      <c r="D66" s="999"/>
      <c r="E66" s="999"/>
      <c r="F66" s="999"/>
      <c r="G66" s="999"/>
      <c r="H66" s="310" t="s">
        <v>3125</v>
      </c>
      <c r="I66" s="310">
        <v>8</v>
      </c>
      <c r="J66" s="999"/>
      <c r="K66" s="999"/>
      <c r="L66" s="999"/>
      <c r="M66" s="999"/>
      <c r="N66" s="1285"/>
      <c r="O66" s="1286"/>
      <c r="P66" s="1285"/>
      <c r="Q66" s="999"/>
      <c r="R66" s="999"/>
    </row>
    <row r="67" spans="1:18" s="13" customFormat="1" ht="31.5" customHeight="1" x14ac:dyDescent="0.25">
      <c r="A67" s="999"/>
      <c r="B67" s="999"/>
      <c r="C67" s="999"/>
      <c r="D67" s="999"/>
      <c r="E67" s="999"/>
      <c r="F67" s="999"/>
      <c r="G67" s="999"/>
      <c r="H67" s="310" t="s">
        <v>3126</v>
      </c>
      <c r="I67" s="310">
        <v>4</v>
      </c>
      <c r="J67" s="999"/>
      <c r="K67" s="999"/>
      <c r="L67" s="999"/>
      <c r="M67" s="999"/>
      <c r="N67" s="1285"/>
      <c r="O67" s="1286"/>
      <c r="P67" s="1285"/>
      <c r="Q67" s="999"/>
      <c r="R67" s="999"/>
    </row>
    <row r="68" spans="1:18" s="13" customFormat="1" ht="117.75" customHeight="1" x14ac:dyDescent="0.25">
      <c r="A68" s="1011">
        <v>15</v>
      </c>
      <c r="B68" s="1011">
        <v>2</v>
      </c>
      <c r="C68" s="858">
        <v>1</v>
      </c>
      <c r="D68" s="858">
        <v>6</v>
      </c>
      <c r="E68" s="858" t="s">
        <v>3127</v>
      </c>
      <c r="F68" s="858" t="s">
        <v>3128</v>
      </c>
      <c r="G68" s="858" t="s">
        <v>2901</v>
      </c>
      <c r="H68" s="123" t="s">
        <v>314</v>
      </c>
      <c r="I68" s="311" t="s">
        <v>39</v>
      </c>
      <c r="J68" s="858" t="s">
        <v>3129</v>
      </c>
      <c r="K68" s="1092"/>
      <c r="L68" s="1010" t="s">
        <v>124</v>
      </c>
      <c r="M68" s="1007"/>
      <c r="N68" s="1007">
        <v>96650</v>
      </c>
      <c r="O68" s="995"/>
      <c r="P68" s="1007">
        <v>96350</v>
      </c>
      <c r="Q68" s="999" t="s">
        <v>3130</v>
      </c>
      <c r="R68" s="858" t="s">
        <v>3131</v>
      </c>
    </row>
    <row r="69" spans="1:18" s="13" customFormat="1" ht="102.75" customHeight="1" x14ac:dyDescent="0.25">
      <c r="A69" s="1011"/>
      <c r="B69" s="1011"/>
      <c r="C69" s="858"/>
      <c r="D69" s="858"/>
      <c r="E69" s="858"/>
      <c r="F69" s="858"/>
      <c r="G69" s="858"/>
      <c r="H69" s="123" t="s">
        <v>508</v>
      </c>
      <c r="I69" s="311" t="s">
        <v>2544</v>
      </c>
      <c r="J69" s="858"/>
      <c r="K69" s="1092"/>
      <c r="L69" s="1010"/>
      <c r="M69" s="1007"/>
      <c r="N69" s="1007"/>
      <c r="O69" s="996"/>
      <c r="P69" s="1007"/>
      <c r="Q69" s="999"/>
      <c r="R69" s="858"/>
    </row>
    <row r="70" spans="1:18" s="18" customFormat="1" ht="53.25" customHeight="1" x14ac:dyDescent="0.25">
      <c r="A70" s="804">
        <v>16</v>
      </c>
      <c r="B70" s="804">
        <v>1</v>
      </c>
      <c r="C70" s="804">
        <v>1</v>
      </c>
      <c r="D70" s="804">
        <v>6</v>
      </c>
      <c r="E70" s="804" t="s">
        <v>3133</v>
      </c>
      <c r="F70" s="810" t="s">
        <v>6297</v>
      </c>
      <c r="G70" s="810" t="s">
        <v>6298</v>
      </c>
      <c r="H70" s="667" t="s">
        <v>3134</v>
      </c>
      <c r="I70" s="667">
        <v>65</v>
      </c>
      <c r="J70" s="810" t="s">
        <v>3135</v>
      </c>
      <c r="K70" s="804"/>
      <c r="L70" s="804" t="s">
        <v>73</v>
      </c>
      <c r="M70" s="804"/>
      <c r="N70" s="823">
        <v>100128.25</v>
      </c>
      <c r="O70" s="804"/>
      <c r="P70" s="823">
        <v>88128.25</v>
      </c>
      <c r="Q70" s="810" t="s">
        <v>3136</v>
      </c>
      <c r="R70" s="810" t="s">
        <v>3132</v>
      </c>
    </row>
    <row r="71" spans="1:18" s="18" customFormat="1" ht="60" customHeight="1" x14ac:dyDescent="0.25">
      <c r="A71" s="849"/>
      <c r="B71" s="849"/>
      <c r="C71" s="849"/>
      <c r="D71" s="849"/>
      <c r="E71" s="849"/>
      <c r="F71" s="811"/>
      <c r="G71" s="811"/>
      <c r="H71" s="667" t="s">
        <v>1215</v>
      </c>
      <c r="I71" s="667">
        <v>65</v>
      </c>
      <c r="J71" s="811"/>
      <c r="K71" s="849"/>
      <c r="L71" s="849"/>
      <c r="M71" s="849"/>
      <c r="N71" s="926"/>
      <c r="O71" s="849"/>
      <c r="P71" s="926"/>
      <c r="Q71" s="811"/>
      <c r="R71" s="811"/>
    </row>
    <row r="72" spans="1:18" s="13" customFormat="1" ht="65.25" customHeight="1" x14ac:dyDescent="0.25">
      <c r="A72" s="1011">
        <v>17</v>
      </c>
      <c r="B72" s="1011">
        <v>3</v>
      </c>
      <c r="C72" s="1011">
        <v>2</v>
      </c>
      <c r="D72" s="858">
        <v>10</v>
      </c>
      <c r="E72" s="858" t="s">
        <v>3137</v>
      </c>
      <c r="F72" s="858" t="s">
        <v>3138</v>
      </c>
      <c r="G72" s="858" t="s">
        <v>3139</v>
      </c>
      <c r="H72" s="123" t="s">
        <v>3140</v>
      </c>
      <c r="I72" s="311" t="s">
        <v>999</v>
      </c>
      <c r="J72" s="858" t="s">
        <v>3141</v>
      </c>
      <c r="K72" s="1092"/>
      <c r="L72" s="1010" t="s">
        <v>124</v>
      </c>
      <c r="M72" s="1007"/>
      <c r="N72" s="1007">
        <v>17316.060000000001</v>
      </c>
      <c r="O72" s="995"/>
      <c r="P72" s="1007">
        <v>12469.27</v>
      </c>
      <c r="Q72" s="999" t="s">
        <v>3142</v>
      </c>
      <c r="R72" s="858" t="s">
        <v>3143</v>
      </c>
    </row>
    <row r="73" spans="1:18" s="13" customFormat="1" ht="87" customHeight="1" x14ac:dyDescent="0.25">
      <c r="A73" s="1011"/>
      <c r="B73" s="1011"/>
      <c r="C73" s="1011"/>
      <c r="D73" s="858"/>
      <c r="E73" s="858"/>
      <c r="F73" s="858"/>
      <c r="G73" s="858"/>
      <c r="H73" s="1027" t="s">
        <v>3073</v>
      </c>
      <c r="I73" s="1287">
        <v>1</v>
      </c>
      <c r="J73" s="858"/>
      <c r="K73" s="1092"/>
      <c r="L73" s="1010"/>
      <c r="M73" s="1007"/>
      <c r="N73" s="1007"/>
      <c r="O73" s="1080"/>
      <c r="P73" s="1007"/>
      <c r="Q73" s="999"/>
      <c r="R73" s="858"/>
    </row>
    <row r="74" spans="1:18" s="13" customFormat="1" ht="70.5" customHeight="1" x14ac:dyDescent="0.25">
      <c r="A74" s="1011"/>
      <c r="B74" s="1011"/>
      <c r="C74" s="1011"/>
      <c r="D74" s="858"/>
      <c r="E74" s="858"/>
      <c r="F74" s="858"/>
      <c r="G74" s="858"/>
      <c r="H74" s="990"/>
      <c r="I74" s="989"/>
      <c r="J74" s="858"/>
      <c r="K74" s="1092"/>
      <c r="L74" s="1010"/>
      <c r="M74" s="1007"/>
      <c r="N74" s="1007"/>
      <c r="O74" s="996"/>
      <c r="P74" s="1007"/>
      <c r="Q74" s="999"/>
      <c r="R74" s="858"/>
    </row>
    <row r="75" spans="1:18" ht="42" customHeight="1" x14ac:dyDescent="0.25">
      <c r="A75" s="1287">
        <v>18</v>
      </c>
      <c r="B75" s="1287">
        <v>6</v>
      </c>
      <c r="C75" s="1287">
        <v>1</v>
      </c>
      <c r="D75" s="1287">
        <v>6</v>
      </c>
      <c r="E75" s="1027" t="s">
        <v>3144</v>
      </c>
      <c r="F75" s="1027" t="s">
        <v>3145</v>
      </c>
      <c r="G75" s="1287" t="s">
        <v>3146</v>
      </c>
      <c r="H75" s="315" t="s">
        <v>1016</v>
      </c>
      <c r="I75" s="155">
        <v>5</v>
      </c>
      <c r="J75" s="1027" t="s">
        <v>3147</v>
      </c>
      <c r="K75" s="1298"/>
      <c r="L75" s="1287" t="s">
        <v>124</v>
      </c>
      <c r="M75" s="1302"/>
      <c r="N75" s="1288">
        <v>94855.97</v>
      </c>
      <c r="O75" s="1298"/>
      <c r="P75" s="1288">
        <v>83701.25</v>
      </c>
      <c r="Q75" s="1027" t="s">
        <v>1135</v>
      </c>
      <c r="R75" s="1027" t="s">
        <v>3148</v>
      </c>
    </row>
    <row r="76" spans="1:18" ht="40.5" customHeight="1" x14ac:dyDescent="0.25">
      <c r="A76" s="1299"/>
      <c r="B76" s="1299"/>
      <c r="C76" s="1299"/>
      <c r="D76" s="1299"/>
      <c r="E76" s="1299"/>
      <c r="F76" s="1299"/>
      <c r="G76" s="1301"/>
      <c r="H76" s="310" t="s">
        <v>918</v>
      </c>
      <c r="I76" s="155">
        <v>125</v>
      </c>
      <c r="J76" s="1299"/>
      <c r="K76" s="1299"/>
      <c r="L76" s="1299"/>
      <c r="M76" s="1302"/>
      <c r="N76" s="1301"/>
      <c r="O76" s="1299"/>
      <c r="P76" s="1301"/>
      <c r="Q76" s="1301"/>
      <c r="R76" s="1286"/>
    </row>
    <row r="77" spans="1:18" ht="42" customHeight="1" x14ac:dyDescent="0.25">
      <c r="A77" s="1299"/>
      <c r="B77" s="1299"/>
      <c r="C77" s="1299"/>
      <c r="D77" s="1299"/>
      <c r="E77" s="1299"/>
      <c r="F77" s="1299"/>
      <c r="G77" s="1301"/>
      <c r="H77" s="310" t="s">
        <v>1727</v>
      </c>
      <c r="I77" s="155">
        <v>1</v>
      </c>
      <c r="J77" s="1299"/>
      <c r="K77" s="1299"/>
      <c r="L77" s="1299"/>
      <c r="M77" s="1302"/>
      <c r="N77" s="1301"/>
      <c r="O77" s="1299"/>
      <c r="P77" s="1301"/>
      <c r="Q77" s="1301"/>
      <c r="R77" s="1286"/>
    </row>
    <row r="78" spans="1:18" ht="40.5" customHeight="1" x14ac:dyDescent="0.25">
      <c r="A78" s="1299"/>
      <c r="B78" s="1299"/>
      <c r="C78" s="1299"/>
      <c r="D78" s="1299"/>
      <c r="E78" s="1299"/>
      <c r="F78" s="1299"/>
      <c r="G78" s="1301"/>
      <c r="H78" s="310" t="s">
        <v>1793</v>
      </c>
      <c r="I78" s="155">
        <v>125</v>
      </c>
      <c r="J78" s="1299"/>
      <c r="K78" s="1299"/>
      <c r="L78" s="1299"/>
      <c r="M78" s="1302"/>
      <c r="N78" s="1301"/>
      <c r="O78" s="1299"/>
      <c r="P78" s="1301"/>
      <c r="Q78" s="1301"/>
      <c r="R78" s="1286"/>
    </row>
    <row r="79" spans="1:18" ht="40.5" customHeight="1" x14ac:dyDescent="0.25">
      <c r="A79" s="1299"/>
      <c r="B79" s="1299"/>
      <c r="C79" s="1299"/>
      <c r="D79" s="1299"/>
      <c r="E79" s="1299"/>
      <c r="F79" s="1299"/>
      <c r="G79" s="1301"/>
      <c r="H79" s="310" t="s">
        <v>984</v>
      </c>
      <c r="I79" s="155">
        <v>5</v>
      </c>
      <c r="J79" s="1299"/>
      <c r="K79" s="1299"/>
      <c r="L79" s="1299"/>
      <c r="M79" s="1302"/>
      <c r="N79" s="1301"/>
      <c r="O79" s="1299"/>
      <c r="P79" s="1301"/>
      <c r="Q79" s="1301"/>
      <c r="R79" s="1286"/>
    </row>
    <row r="80" spans="1:18" ht="69.75" customHeight="1" x14ac:dyDescent="0.25">
      <c r="A80" s="1300"/>
      <c r="B80" s="1300"/>
      <c r="C80" s="1300"/>
      <c r="D80" s="1300"/>
      <c r="E80" s="1300"/>
      <c r="F80" s="1300"/>
      <c r="G80" s="989"/>
      <c r="H80" s="310" t="s">
        <v>918</v>
      </c>
      <c r="I80" s="155">
        <v>125</v>
      </c>
      <c r="J80" s="1300"/>
      <c r="K80" s="1300"/>
      <c r="L80" s="1300"/>
      <c r="M80" s="1302"/>
      <c r="N80" s="989"/>
      <c r="O80" s="1300"/>
      <c r="P80" s="989"/>
      <c r="Q80" s="989"/>
      <c r="R80" s="990"/>
    </row>
    <row r="81" spans="1:18" ht="80.25" customHeight="1" x14ac:dyDescent="0.25">
      <c r="A81" s="999">
        <v>19</v>
      </c>
      <c r="B81" s="999">
        <v>2</v>
      </c>
      <c r="C81" s="999">
        <v>1</v>
      </c>
      <c r="D81" s="999">
        <v>6</v>
      </c>
      <c r="E81" s="999" t="s">
        <v>3149</v>
      </c>
      <c r="F81" s="999" t="s">
        <v>3150</v>
      </c>
      <c r="G81" s="1027" t="s">
        <v>3151</v>
      </c>
      <c r="H81" s="310" t="s">
        <v>118</v>
      </c>
      <c r="I81" s="310">
        <v>1</v>
      </c>
      <c r="J81" s="999" t="s">
        <v>3152</v>
      </c>
      <c r="K81" s="1294"/>
      <c r="L81" s="999" t="s">
        <v>124</v>
      </c>
      <c r="M81" s="1294"/>
      <c r="N81" s="1285">
        <v>131963.6</v>
      </c>
      <c r="O81" s="1291"/>
      <c r="P81" s="1285">
        <v>117200</v>
      </c>
      <c r="Q81" s="999" t="s">
        <v>3153</v>
      </c>
      <c r="R81" s="999" t="s">
        <v>3154</v>
      </c>
    </row>
    <row r="82" spans="1:18" s="184" customFormat="1" ht="90" customHeight="1" x14ac:dyDescent="0.25">
      <c r="A82" s="1294"/>
      <c r="B82" s="1294"/>
      <c r="C82" s="1294"/>
      <c r="D82" s="1294"/>
      <c r="E82" s="1294"/>
      <c r="F82" s="1294"/>
      <c r="G82" s="1286"/>
      <c r="H82" s="310" t="s">
        <v>918</v>
      </c>
      <c r="I82" s="310">
        <v>25</v>
      </c>
      <c r="J82" s="1294"/>
      <c r="K82" s="1294"/>
      <c r="L82" s="1294"/>
      <c r="M82" s="1294"/>
      <c r="N82" s="1293"/>
      <c r="O82" s="1292"/>
      <c r="P82" s="1293"/>
      <c r="Q82" s="1294"/>
      <c r="R82" s="1294"/>
    </row>
    <row r="83" spans="1:18" s="184" customFormat="1" ht="83.25" customHeight="1" x14ac:dyDescent="0.25">
      <c r="A83" s="1294"/>
      <c r="B83" s="1294"/>
      <c r="C83" s="1294"/>
      <c r="D83" s="1294"/>
      <c r="E83" s="1294"/>
      <c r="F83" s="1294"/>
      <c r="G83" s="1286"/>
      <c r="H83" s="310" t="s">
        <v>1727</v>
      </c>
      <c r="I83" s="310">
        <v>1</v>
      </c>
      <c r="J83" s="1294"/>
      <c r="K83" s="1294"/>
      <c r="L83" s="1294"/>
      <c r="M83" s="1294"/>
      <c r="N83" s="1293"/>
      <c r="O83" s="1292"/>
      <c r="P83" s="1293"/>
      <c r="Q83" s="1294"/>
      <c r="R83" s="1294"/>
    </row>
    <row r="84" spans="1:18" s="184" customFormat="1" ht="75.75" customHeight="1" x14ac:dyDescent="0.25">
      <c r="A84" s="1294"/>
      <c r="B84" s="1294"/>
      <c r="C84" s="1294"/>
      <c r="D84" s="1294"/>
      <c r="E84" s="1294"/>
      <c r="F84" s="1294"/>
      <c r="G84" s="990"/>
      <c r="H84" s="310" t="s">
        <v>1793</v>
      </c>
      <c r="I84" s="310">
        <v>200</v>
      </c>
      <c r="J84" s="1294"/>
      <c r="K84" s="1294"/>
      <c r="L84" s="1294"/>
      <c r="M84" s="1294"/>
      <c r="N84" s="1293"/>
      <c r="O84" s="994"/>
      <c r="P84" s="1293"/>
      <c r="Q84" s="1294"/>
      <c r="R84" s="1294"/>
    </row>
    <row r="85" spans="1:18" s="18" customFormat="1" ht="48.75" customHeight="1" x14ac:dyDescent="0.25">
      <c r="A85" s="807">
        <v>20</v>
      </c>
      <c r="B85" s="807">
        <v>6</v>
      </c>
      <c r="C85" s="807">
        <v>1</v>
      </c>
      <c r="D85" s="807">
        <v>6</v>
      </c>
      <c r="E85" s="1180" t="s">
        <v>3155</v>
      </c>
      <c r="F85" s="807" t="s">
        <v>3156</v>
      </c>
      <c r="G85" s="810" t="s">
        <v>3157</v>
      </c>
      <c r="H85" s="672" t="s">
        <v>3158</v>
      </c>
      <c r="I85" s="672">
        <v>1</v>
      </c>
      <c r="J85" s="807" t="s">
        <v>3159</v>
      </c>
      <c r="K85" s="1290"/>
      <c r="L85" s="807" t="s">
        <v>124</v>
      </c>
      <c r="M85" s="1290"/>
      <c r="N85" s="1060">
        <f>238598.53+24564.35</f>
        <v>263162.88</v>
      </c>
      <c r="O85" s="1295"/>
      <c r="P85" s="1060">
        <v>238598.53</v>
      </c>
      <c r="Q85" s="807" t="s">
        <v>3160</v>
      </c>
      <c r="R85" s="807" t="s">
        <v>3161</v>
      </c>
    </row>
    <row r="86" spans="1:18" s="18" customFormat="1" ht="46.5" customHeight="1" x14ac:dyDescent="0.25">
      <c r="A86" s="807"/>
      <c r="B86" s="807"/>
      <c r="C86" s="807"/>
      <c r="D86" s="807"/>
      <c r="E86" s="1180"/>
      <c r="F86" s="807"/>
      <c r="G86" s="812"/>
      <c r="H86" s="672" t="s">
        <v>918</v>
      </c>
      <c r="I86" s="672">
        <v>226</v>
      </c>
      <c r="J86" s="807"/>
      <c r="K86" s="1290"/>
      <c r="L86" s="807"/>
      <c r="M86" s="1290"/>
      <c r="N86" s="807"/>
      <c r="O86" s="1296"/>
      <c r="P86" s="807"/>
      <c r="Q86" s="807"/>
      <c r="R86" s="807"/>
    </row>
    <row r="87" spans="1:18" s="18" customFormat="1" ht="57" customHeight="1" x14ac:dyDescent="0.25">
      <c r="A87" s="807"/>
      <c r="B87" s="807"/>
      <c r="C87" s="807"/>
      <c r="D87" s="807"/>
      <c r="E87" s="1180"/>
      <c r="F87" s="807"/>
      <c r="G87" s="812"/>
      <c r="H87" s="667" t="s">
        <v>3162</v>
      </c>
      <c r="I87" s="672">
        <v>1</v>
      </c>
      <c r="J87" s="807"/>
      <c r="K87" s="1290"/>
      <c r="L87" s="807"/>
      <c r="M87" s="1290"/>
      <c r="N87" s="807"/>
      <c r="O87" s="1296"/>
      <c r="P87" s="807"/>
      <c r="Q87" s="807"/>
      <c r="R87" s="807"/>
    </row>
    <row r="88" spans="1:18" s="18" customFormat="1" ht="78.75" customHeight="1" x14ac:dyDescent="0.25">
      <c r="A88" s="807"/>
      <c r="B88" s="807"/>
      <c r="C88" s="807"/>
      <c r="D88" s="807"/>
      <c r="E88" s="1180"/>
      <c r="F88" s="807"/>
      <c r="G88" s="812"/>
      <c r="H88" s="667" t="s">
        <v>3163</v>
      </c>
      <c r="I88" s="672">
        <v>3</v>
      </c>
      <c r="J88" s="807"/>
      <c r="K88" s="1290"/>
      <c r="L88" s="807"/>
      <c r="M88" s="1290"/>
      <c r="N88" s="807"/>
      <c r="O88" s="1296"/>
      <c r="P88" s="807"/>
      <c r="Q88" s="807"/>
      <c r="R88" s="807"/>
    </row>
    <row r="89" spans="1:18" s="18" customFormat="1" ht="48.75" customHeight="1" x14ac:dyDescent="0.25">
      <c r="A89" s="807"/>
      <c r="B89" s="807"/>
      <c r="C89" s="807"/>
      <c r="D89" s="807"/>
      <c r="E89" s="1180"/>
      <c r="F89" s="807"/>
      <c r="G89" s="811"/>
      <c r="H89" s="667" t="s">
        <v>3164</v>
      </c>
      <c r="I89" s="672">
        <v>205</v>
      </c>
      <c r="J89" s="807"/>
      <c r="K89" s="1290"/>
      <c r="L89" s="807"/>
      <c r="M89" s="1290"/>
      <c r="N89" s="807"/>
      <c r="O89" s="1297"/>
      <c r="P89" s="807"/>
      <c r="Q89" s="807"/>
      <c r="R89" s="807"/>
    </row>
    <row r="90" spans="1:18" s="18" customFormat="1" ht="30" customHeight="1" x14ac:dyDescent="0.25">
      <c r="A90" s="806">
        <v>21</v>
      </c>
      <c r="B90" s="807">
        <v>3</v>
      </c>
      <c r="C90" s="806">
        <v>1</v>
      </c>
      <c r="D90" s="806">
        <v>6</v>
      </c>
      <c r="E90" s="807" t="s">
        <v>3165</v>
      </c>
      <c r="F90" s="807" t="s">
        <v>3166</v>
      </c>
      <c r="G90" s="806" t="s">
        <v>3167</v>
      </c>
      <c r="H90" s="672" t="s">
        <v>348</v>
      </c>
      <c r="I90" s="672">
        <v>1</v>
      </c>
      <c r="J90" s="807" t="s">
        <v>3168</v>
      </c>
      <c r="K90" s="806"/>
      <c r="L90" s="806" t="s">
        <v>73</v>
      </c>
      <c r="M90" s="806"/>
      <c r="N90" s="825">
        <f>P90</f>
        <v>188916.38</v>
      </c>
      <c r="O90" s="804"/>
      <c r="P90" s="825">
        <v>188916.38</v>
      </c>
      <c r="Q90" s="807" t="s">
        <v>3169</v>
      </c>
      <c r="R90" s="807" t="s">
        <v>3170</v>
      </c>
    </row>
    <row r="91" spans="1:18" s="18" customFormat="1" ht="46.5" customHeight="1" x14ac:dyDescent="0.25">
      <c r="A91" s="806"/>
      <c r="B91" s="807"/>
      <c r="C91" s="806"/>
      <c r="D91" s="806"/>
      <c r="E91" s="807"/>
      <c r="F91" s="807"/>
      <c r="G91" s="806"/>
      <c r="H91" s="667" t="s">
        <v>339</v>
      </c>
      <c r="I91" s="672">
        <v>70</v>
      </c>
      <c r="J91" s="806"/>
      <c r="K91" s="806"/>
      <c r="L91" s="806"/>
      <c r="M91" s="806"/>
      <c r="N91" s="825"/>
      <c r="O91" s="805"/>
      <c r="P91" s="825"/>
      <c r="Q91" s="807"/>
      <c r="R91" s="806"/>
    </row>
    <row r="92" spans="1:18" s="18" customFormat="1" ht="22.5" customHeight="1" x14ac:dyDescent="0.25">
      <c r="A92" s="806"/>
      <c r="B92" s="807"/>
      <c r="C92" s="806"/>
      <c r="D92" s="806"/>
      <c r="E92" s="807"/>
      <c r="F92" s="807"/>
      <c r="G92" s="806"/>
      <c r="H92" s="667" t="s">
        <v>3073</v>
      </c>
      <c r="I92" s="667">
        <v>1</v>
      </c>
      <c r="J92" s="806"/>
      <c r="K92" s="806"/>
      <c r="L92" s="806"/>
      <c r="M92" s="806"/>
      <c r="N92" s="825"/>
      <c r="O92" s="849"/>
      <c r="P92" s="825"/>
      <c r="Q92" s="807"/>
      <c r="R92" s="806"/>
    </row>
    <row r="93" spans="1:18" s="281" customFormat="1" ht="81.75" customHeight="1" x14ac:dyDescent="0.25">
      <c r="A93" s="1287">
        <v>22</v>
      </c>
      <c r="B93" s="1287">
        <v>6</v>
      </c>
      <c r="C93" s="1287">
        <v>1</v>
      </c>
      <c r="D93" s="1287">
        <v>6</v>
      </c>
      <c r="E93" s="1027" t="s">
        <v>3171</v>
      </c>
      <c r="F93" s="1027" t="s">
        <v>3172</v>
      </c>
      <c r="G93" s="1287" t="s">
        <v>220</v>
      </c>
      <c r="H93" s="310" t="s">
        <v>3173</v>
      </c>
      <c r="I93" s="310" t="s">
        <v>1670</v>
      </c>
      <c r="J93" s="1027" t="s">
        <v>3174</v>
      </c>
      <c r="K93" s="1287"/>
      <c r="L93" s="1287" t="s">
        <v>124</v>
      </c>
      <c r="M93" s="1287"/>
      <c r="N93" s="1288">
        <v>24252</v>
      </c>
      <c r="O93" s="1287"/>
      <c r="P93" s="1288">
        <v>24252</v>
      </c>
      <c r="Q93" s="1027" t="s">
        <v>3136</v>
      </c>
      <c r="R93" s="1027" t="s">
        <v>3132</v>
      </c>
    </row>
    <row r="94" spans="1:18" s="281" customFormat="1" ht="127.5" customHeight="1" x14ac:dyDescent="0.25">
      <c r="A94" s="989"/>
      <c r="B94" s="989"/>
      <c r="C94" s="989"/>
      <c r="D94" s="989"/>
      <c r="E94" s="990"/>
      <c r="F94" s="990"/>
      <c r="G94" s="989"/>
      <c r="H94" s="310" t="s">
        <v>651</v>
      </c>
      <c r="I94" s="310">
        <v>200</v>
      </c>
      <c r="J94" s="990"/>
      <c r="K94" s="989"/>
      <c r="L94" s="989"/>
      <c r="M94" s="989"/>
      <c r="N94" s="1289"/>
      <c r="O94" s="989"/>
      <c r="P94" s="1289"/>
      <c r="Q94" s="990"/>
      <c r="R94" s="990"/>
    </row>
    <row r="95" spans="1:18" s="177" customFormat="1" ht="70.5" customHeight="1" x14ac:dyDescent="0.25">
      <c r="A95" s="804">
        <v>23</v>
      </c>
      <c r="B95" s="804">
        <v>6</v>
      </c>
      <c r="C95" s="804">
        <v>5</v>
      </c>
      <c r="D95" s="804">
        <v>11</v>
      </c>
      <c r="E95" s="810" t="s">
        <v>3175</v>
      </c>
      <c r="F95" s="810" t="s">
        <v>3176</v>
      </c>
      <c r="G95" s="810" t="s">
        <v>3151</v>
      </c>
      <c r="H95" s="667" t="s">
        <v>118</v>
      </c>
      <c r="I95" s="672">
        <v>1</v>
      </c>
      <c r="J95" s="810" t="s">
        <v>3177</v>
      </c>
      <c r="K95" s="1282"/>
      <c r="L95" s="804" t="s">
        <v>124</v>
      </c>
      <c r="M95" s="1282"/>
      <c r="N95" s="823">
        <f>P95+3395</f>
        <v>59270.97</v>
      </c>
      <c r="O95" s="1282"/>
      <c r="P95" s="823">
        <v>55875.97</v>
      </c>
      <c r="Q95" s="810" t="s">
        <v>116</v>
      </c>
      <c r="R95" s="810" t="s">
        <v>3178</v>
      </c>
    </row>
    <row r="96" spans="1:18" s="177" customFormat="1" ht="64.5" customHeight="1" x14ac:dyDescent="0.25">
      <c r="A96" s="805"/>
      <c r="B96" s="805"/>
      <c r="C96" s="805"/>
      <c r="D96" s="1283"/>
      <c r="E96" s="1283"/>
      <c r="F96" s="1283"/>
      <c r="G96" s="812"/>
      <c r="H96" s="667" t="s">
        <v>918</v>
      </c>
      <c r="I96" s="672">
        <v>100</v>
      </c>
      <c r="J96" s="805"/>
      <c r="K96" s="1283"/>
      <c r="L96" s="805"/>
      <c r="M96" s="1283"/>
      <c r="N96" s="805"/>
      <c r="O96" s="1283"/>
      <c r="P96" s="805"/>
      <c r="Q96" s="812"/>
      <c r="R96" s="805"/>
    </row>
    <row r="97" spans="1:18" s="177" customFormat="1" ht="65.25" customHeight="1" x14ac:dyDescent="0.25">
      <c r="A97" s="805"/>
      <c r="B97" s="805"/>
      <c r="C97" s="805"/>
      <c r="D97" s="1283"/>
      <c r="E97" s="1283"/>
      <c r="F97" s="1283"/>
      <c r="G97" s="812"/>
      <c r="H97" s="667" t="s">
        <v>1727</v>
      </c>
      <c r="I97" s="667">
        <v>1</v>
      </c>
      <c r="J97" s="805"/>
      <c r="K97" s="1283"/>
      <c r="L97" s="805"/>
      <c r="M97" s="1283"/>
      <c r="N97" s="805"/>
      <c r="O97" s="1283"/>
      <c r="P97" s="805"/>
      <c r="Q97" s="812"/>
      <c r="R97" s="805"/>
    </row>
    <row r="98" spans="1:18" s="177" customFormat="1" ht="67.5" customHeight="1" x14ac:dyDescent="0.25">
      <c r="A98" s="849"/>
      <c r="B98" s="849"/>
      <c r="C98" s="849"/>
      <c r="D98" s="1284"/>
      <c r="E98" s="1284"/>
      <c r="F98" s="1284"/>
      <c r="G98" s="811"/>
      <c r="H98" s="667" t="s">
        <v>1793</v>
      </c>
      <c r="I98" s="667">
        <v>1000</v>
      </c>
      <c r="J98" s="849"/>
      <c r="K98" s="1284"/>
      <c r="L98" s="849"/>
      <c r="M98" s="1284"/>
      <c r="N98" s="849"/>
      <c r="O98" s="1284"/>
      <c r="P98" s="849"/>
      <c r="Q98" s="811"/>
      <c r="R98" s="849"/>
    </row>
    <row r="99" spans="1:18" s="177" customFormat="1" ht="44.25" customHeight="1" x14ac:dyDescent="0.25">
      <c r="A99" s="807">
        <v>24</v>
      </c>
      <c r="B99" s="807">
        <v>6</v>
      </c>
      <c r="C99" s="807">
        <v>5</v>
      </c>
      <c r="D99" s="807">
        <v>11</v>
      </c>
      <c r="E99" s="807" t="s">
        <v>3179</v>
      </c>
      <c r="F99" s="807" t="s">
        <v>3180</v>
      </c>
      <c r="G99" s="807" t="s">
        <v>3181</v>
      </c>
      <c r="H99" s="667" t="s">
        <v>310</v>
      </c>
      <c r="I99" s="667">
        <v>16</v>
      </c>
      <c r="J99" s="807" t="s">
        <v>3182</v>
      </c>
      <c r="K99" s="807"/>
      <c r="L99" s="807" t="s">
        <v>73</v>
      </c>
      <c r="M99" s="807"/>
      <c r="N99" s="1060">
        <v>260147.77</v>
      </c>
      <c r="O99" s="810"/>
      <c r="P99" s="1060">
        <v>228832.77</v>
      </c>
      <c r="Q99" s="807" t="s">
        <v>3183</v>
      </c>
      <c r="R99" s="807" t="s">
        <v>3184</v>
      </c>
    </row>
    <row r="100" spans="1:18" s="177" customFormat="1" ht="52.5" customHeight="1" x14ac:dyDescent="0.25">
      <c r="A100" s="807"/>
      <c r="B100" s="807"/>
      <c r="C100" s="807"/>
      <c r="D100" s="807"/>
      <c r="E100" s="807"/>
      <c r="F100" s="807"/>
      <c r="G100" s="807"/>
      <c r="H100" s="667" t="s">
        <v>470</v>
      </c>
      <c r="I100" s="667">
        <v>488</v>
      </c>
      <c r="J100" s="807"/>
      <c r="K100" s="807"/>
      <c r="L100" s="807"/>
      <c r="M100" s="807"/>
      <c r="N100" s="1060"/>
      <c r="O100" s="812"/>
      <c r="P100" s="1060"/>
      <c r="Q100" s="807"/>
      <c r="R100" s="807"/>
    </row>
    <row r="101" spans="1:18" s="177" customFormat="1" ht="22.5" customHeight="1" x14ac:dyDescent="0.25">
      <c r="A101" s="807"/>
      <c r="B101" s="807"/>
      <c r="C101" s="807"/>
      <c r="D101" s="807"/>
      <c r="E101" s="807"/>
      <c r="F101" s="807"/>
      <c r="G101" s="807"/>
      <c r="H101" s="667" t="s">
        <v>3185</v>
      </c>
      <c r="I101" s="667">
        <v>6</v>
      </c>
      <c r="J101" s="807"/>
      <c r="K101" s="807"/>
      <c r="L101" s="807"/>
      <c r="M101" s="807"/>
      <c r="N101" s="1060"/>
      <c r="O101" s="812"/>
      <c r="P101" s="1060"/>
      <c r="Q101" s="807"/>
      <c r="R101" s="807"/>
    </row>
    <row r="102" spans="1:18" s="177" customFormat="1" ht="30.75" customHeight="1" x14ac:dyDescent="0.25">
      <c r="A102" s="807"/>
      <c r="B102" s="807"/>
      <c r="C102" s="807"/>
      <c r="D102" s="807"/>
      <c r="E102" s="807"/>
      <c r="F102" s="807"/>
      <c r="G102" s="807"/>
      <c r="H102" s="196" t="s">
        <v>3186</v>
      </c>
      <c r="I102" s="196">
        <v>6</v>
      </c>
      <c r="J102" s="807"/>
      <c r="K102" s="807"/>
      <c r="L102" s="807"/>
      <c r="M102" s="807"/>
      <c r="N102" s="1060"/>
      <c r="O102" s="812"/>
      <c r="P102" s="1060"/>
      <c r="Q102" s="807"/>
      <c r="R102" s="807"/>
    </row>
    <row r="103" spans="1:18" s="177" customFormat="1" ht="52.5" customHeight="1" x14ac:dyDescent="0.25">
      <c r="A103" s="807"/>
      <c r="B103" s="807"/>
      <c r="C103" s="807"/>
      <c r="D103" s="807"/>
      <c r="E103" s="807"/>
      <c r="F103" s="807"/>
      <c r="G103" s="807"/>
      <c r="H103" s="667" t="s">
        <v>3073</v>
      </c>
      <c r="I103" s="667">
        <v>5</v>
      </c>
      <c r="J103" s="807"/>
      <c r="K103" s="807"/>
      <c r="L103" s="807"/>
      <c r="M103" s="807"/>
      <c r="N103" s="1060"/>
      <c r="O103" s="811"/>
      <c r="P103" s="1060"/>
      <c r="Q103" s="807"/>
      <c r="R103" s="807"/>
    </row>
    <row r="104" spans="1:18" s="18" customFormat="1" ht="60.75" customHeight="1" x14ac:dyDescent="0.25">
      <c r="A104" s="806">
        <v>25</v>
      </c>
      <c r="B104" s="806">
        <v>6</v>
      </c>
      <c r="C104" s="807">
        <v>5</v>
      </c>
      <c r="D104" s="807">
        <v>11</v>
      </c>
      <c r="E104" s="807" t="s">
        <v>3187</v>
      </c>
      <c r="F104" s="807" t="s">
        <v>3188</v>
      </c>
      <c r="G104" s="807" t="s">
        <v>3189</v>
      </c>
      <c r="H104" s="667" t="s">
        <v>310</v>
      </c>
      <c r="I104" s="16" t="s">
        <v>1079</v>
      </c>
      <c r="J104" s="807" t="s">
        <v>3190</v>
      </c>
      <c r="K104" s="853"/>
      <c r="L104" s="853" t="s">
        <v>124</v>
      </c>
      <c r="M104" s="825"/>
      <c r="N104" s="825">
        <f>P104+28659</f>
        <v>168662.89</v>
      </c>
      <c r="O104" s="825"/>
      <c r="P104" s="825">
        <v>140003.89000000001</v>
      </c>
      <c r="Q104" s="807" t="s">
        <v>3191</v>
      </c>
      <c r="R104" s="807" t="s">
        <v>3192</v>
      </c>
    </row>
    <row r="105" spans="1:18" s="18" customFormat="1" ht="49.5" customHeight="1" x14ac:dyDescent="0.25">
      <c r="A105" s="806"/>
      <c r="B105" s="806"/>
      <c r="C105" s="807"/>
      <c r="D105" s="807"/>
      <c r="E105" s="807"/>
      <c r="F105" s="807"/>
      <c r="G105" s="807"/>
      <c r="H105" s="667" t="s">
        <v>551</v>
      </c>
      <c r="I105" s="16" t="s">
        <v>3194</v>
      </c>
      <c r="J105" s="807"/>
      <c r="K105" s="853"/>
      <c r="L105" s="853"/>
      <c r="M105" s="825"/>
      <c r="N105" s="825"/>
      <c r="O105" s="825"/>
      <c r="P105" s="825"/>
      <c r="Q105" s="807"/>
      <c r="R105" s="807"/>
    </row>
    <row r="106" spans="1:18" s="18" customFormat="1" ht="30" x14ac:dyDescent="0.25">
      <c r="A106" s="806"/>
      <c r="B106" s="806"/>
      <c r="C106" s="806"/>
      <c r="D106" s="807"/>
      <c r="E106" s="807"/>
      <c r="F106" s="807"/>
      <c r="G106" s="807"/>
      <c r="H106" s="667" t="s">
        <v>477</v>
      </c>
      <c r="I106" s="733">
        <v>1</v>
      </c>
      <c r="J106" s="807"/>
      <c r="K106" s="853"/>
      <c r="L106" s="853"/>
      <c r="M106" s="825"/>
      <c r="N106" s="825"/>
      <c r="O106" s="825"/>
      <c r="P106" s="825"/>
      <c r="Q106" s="807"/>
      <c r="R106" s="807"/>
    </row>
    <row r="107" spans="1:18" s="18" customFormat="1" ht="36" customHeight="1" x14ac:dyDescent="0.25">
      <c r="A107" s="806"/>
      <c r="B107" s="806"/>
      <c r="C107" s="806"/>
      <c r="D107" s="807"/>
      <c r="E107" s="807"/>
      <c r="F107" s="807"/>
      <c r="G107" s="807"/>
      <c r="H107" s="667" t="s">
        <v>3193</v>
      </c>
      <c r="I107" s="733">
        <v>50</v>
      </c>
      <c r="J107" s="807"/>
      <c r="K107" s="853"/>
      <c r="L107" s="853"/>
      <c r="M107" s="825"/>
      <c r="N107" s="825"/>
      <c r="O107" s="825"/>
      <c r="P107" s="825"/>
      <c r="Q107" s="807"/>
      <c r="R107" s="807"/>
    </row>
    <row r="108" spans="1:18" ht="29.25" customHeight="1" x14ac:dyDescent="0.25">
      <c r="A108" s="832">
        <v>26</v>
      </c>
      <c r="B108" s="832">
        <v>2</v>
      </c>
      <c r="C108" s="832">
        <v>2</v>
      </c>
      <c r="D108" s="832">
        <v>12</v>
      </c>
      <c r="E108" s="832" t="s">
        <v>3195</v>
      </c>
      <c r="F108" s="832" t="s">
        <v>3196</v>
      </c>
      <c r="G108" s="832" t="s">
        <v>3197</v>
      </c>
      <c r="H108" s="121" t="s">
        <v>1286</v>
      </c>
      <c r="I108" s="121">
        <v>4</v>
      </c>
      <c r="J108" s="832" t="s">
        <v>3198</v>
      </c>
      <c r="K108" s="832"/>
      <c r="L108" s="832" t="s">
        <v>124</v>
      </c>
      <c r="M108" s="832"/>
      <c r="N108" s="1046">
        <v>293878.7</v>
      </c>
      <c r="O108" s="829"/>
      <c r="P108" s="1046">
        <v>263742.09000000003</v>
      </c>
      <c r="Q108" s="832" t="s">
        <v>3123</v>
      </c>
      <c r="R108" s="832" t="s">
        <v>3199</v>
      </c>
    </row>
    <row r="109" spans="1:18" ht="35.25" customHeight="1" x14ac:dyDescent="0.25">
      <c r="A109" s="832"/>
      <c r="B109" s="832"/>
      <c r="C109" s="832"/>
      <c r="D109" s="832"/>
      <c r="E109" s="832"/>
      <c r="F109" s="832"/>
      <c r="G109" s="832"/>
      <c r="H109" s="121" t="s">
        <v>918</v>
      </c>
      <c r="I109" s="121">
        <v>680</v>
      </c>
      <c r="J109" s="832"/>
      <c r="K109" s="832"/>
      <c r="L109" s="832"/>
      <c r="M109" s="832"/>
      <c r="N109" s="1046"/>
      <c r="O109" s="830"/>
      <c r="P109" s="1046"/>
      <c r="Q109" s="832"/>
      <c r="R109" s="832"/>
    </row>
    <row r="110" spans="1:18" ht="50.25" customHeight="1" x14ac:dyDescent="0.25">
      <c r="A110" s="832"/>
      <c r="B110" s="832"/>
      <c r="C110" s="832"/>
      <c r="D110" s="832"/>
      <c r="E110" s="832"/>
      <c r="F110" s="832"/>
      <c r="G110" s="832"/>
      <c r="H110" s="121" t="s">
        <v>1064</v>
      </c>
      <c r="I110" s="121">
        <v>4</v>
      </c>
      <c r="J110" s="832"/>
      <c r="K110" s="832"/>
      <c r="L110" s="832"/>
      <c r="M110" s="832"/>
      <c r="N110" s="1046"/>
      <c r="O110" s="830"/>
      <c r="P110" s="1046"/>
      <c r="Q110" s="832"/>
      <c r="R110" s="832"/>
    </row>
    <row r="111" spans="1:18" ht="90.75" customHeight="1" x14ac:dyDescent="0.25">
      <c r="A111" s="832"/>
      <c r="B111" s="832"/>
      <c r="C111" s="832"/>
      <c r="D111" s="832"/>
      <c r="E111" s="832"/>
      <c r="F111" s="832"/>
      <c r="G111" s="832"/>
      <c r="H111" s="121" t="s">
        <v>71</v>
      </c>
      <c r="I111" s="121">
        <v>4</v>
      </c>
      <c r="J111" s="832"/>
      <c r="K111" s="832"/>
      <c r="L111" s="832"/>
      <c r="M111" s="832"/>
      <c r="N111" s="1046"/>
      <c r="O111" s="830"/>
      <c r="P111" s="1046"/>
      <c r="Q111" s="832"/>
      <c r="R111" s="832"/>
    </row>
    <row r="112" spans="1:18" s="314" customFormat="1" ht="49.5" customHeight="1" x14ac:dyDescent="0.25">
      <c r="A112" s="832"/>
      <c r="B112" s="832"/>
      <c r="C112" s="832"/>
      <c r="D112" s="832"/>
      <c r="E112" s="832"/>
      <c r="F112" s="832"/>
      <c r="G112" s="832"/>
      <c r="H112" s="121" t="s">
        <v>918</v>
      </c>
      <c r="I112" s="121">
        <v>48</v>
      </c>
      <c r="J112" s="832"/>
      <c r="K112" s="832"/>
      <c r="L112" s="832"/>
      <c r="M112" s="832"/>
      <c r="N112" s="1046"/>
      <c r="O112" s="830"/>
      <c r="P112" s="1046"/>
      <c r="Q112" s="832"/>
      <c r="R112" s="832"/>
    </row>
    <row r="113" spans="1:18" s="314" customFormat="1" ht="30" x14ac:dyDescent="0.25">
      <c r="A113" s="832"/>
      <c r="B113" s="832"/>
      <c r="C113" s="832"/>
      <c r="D113" s="832"/>
      <c r="E113" s="832"/>
      <c r="F113" s="832"/>
      <c r="G113" s="832"/>
      <c r="H113" s="121" t="s">
        <v>3200</v>
      </c>
      <c r="I113" s="121">
        <v>16</v>
      </c>
      <c r="J113" s="832"/>
      <c r="K113" s="832"/>
      <c r="L113" s="832"/>
      <c r="M113" s="832"/>
      <c r="N113" s="1046"/>
      <c r="O113" s="830"/>
      <c r="P113" s="1046"/>
      <c r="Q113" s="832"/>
      <c r="R113" s="832"/>
    </row>
    <row r="114" spans="1:18" s="314" customFormat="1" ht="38.25" customHeight="1" x14ac:dyDescent="0.25">
      <c r="A114" s="832"/>
      <c r="B114" s="832"/>
      <c r="C114" s="832"/>
      <c r="D114" s="832"/>
      <c r="E114" s="832"/>
      <c r="F114" s="832"/>
      <c r="G114" s="832"/>
      <c r="H114" s="121" t="s">
        <v>3126</v>
      </c>
      <c r="I114" s="121">
        <v>16</v>
      </c>
      <c r="J114" s="832"/>
      <c r="K114" s="832"/>
      <c r="L114" s="832"/>
      <c r="M114" s="832"/>
      <c r="N114" s="1046"/>
      <c r="O114" s="831"/>
      <c r="P114" s="1046"/>
      <c r="Q114" s="832"/>
      <c r="R114" s="832"/>
    </row>
    <row r="115" spans="1:18" s="314" customFormat="1" ht="39.75" customHeight="1" x14ac:dyDescent="0.25">
      <c r="A115" s="999">
        <v>27</v>
      </c>
      <c r="B115" s="999">
        <v>1</v>
      </c>
      <c r="C115" s="999">
        <v>2</v>
      </c>
      <c r="D115" s="999">
        <v>12</v>
      </c>
      <c r="E115" s="999" t="s">
        <v>3201</v>
      </c>
      <c r="F115" s="999" t="s">
        <v>3202</v>
      </c>
      <c r="G115" s="999" t="s">
        <v>3203</v>
      </c>
      <c r="H115" s="310" t="s">
        <v>1025</v>
      </c>
      <c r="I115" s="310">
        <v>1</v>
      </c>
      <c r="J115" s="999" t="s">
        <v>3204</v>
      </c>
      <c r="K115" s="999"/>
      <c r="L115" s="999" t="s">
        <v>81</v>
      </c>
      <c r="M115" s="999"/>
      <c r="N115" s="1285">
        <v>602107.86</v>
      </c>
      <c r="O115" s="1027"/>
      <c r="P115" s="1285">
        <v>589607.86</v>
      </c>
      <c r="Q115" s="999" t="s">
        <v>3205</v>
      </c>
      <c r="R115" s="999" t="s">
        <v>3206</v>
      </c>
    </row>
    <row r="116" spans="1:18" s="314" customFormat="1" x14ac:dyDescent="0.25">
      <c r="A116" s="999"/>
      <c r="B116" s="999"/>
      <c r="C116" s="999"/>
      <c r="D116" s="999"/>
      <c r="E116" s="999"/>
      <c r="F116" s="999"/>
      <c r="G116" s="999"/>
      <c r="H116" s="310" t="s">
        <v>71</v>
      </c>
      <c r="I116" s="310">
        <v>1</v>
      </c>
      <c r="J116" s="999"/>
      <c r="K116" s="999"/>
      <c r="L116" s="999"/>
      <c r="M116" s="999"/>
      <c r="N116" s="1285"/>
      <c r="O116" s="1286"/>
      <c r="P116" s="1285"/>
      <c r="Q116" s="999"/>
      <c r="R116" s="999"/>
    </row>
    <row r="117" spans="1:18" s="314" customFormat="1" ht="59.25" customHeight="1" x14ac:dyDescent="0.25">
      <c r="A117" s="999"/>
      <c r="B117" s="999"/>
      <c r="C117" s="999"/>
      <c r="D117" s="999"/>
      <c r="E117" s="999"/>
      <c r="F117" s="999"/>
      <c r="G117" s="999"/>
      <c r="H117" s="310" t="s">
        <v>3207</v>
      </c>
      <c r="I117" s="310">
        <v>80</v>
      </c>
      <c r="J117" s="999"/>
      <c r="K117" s="999"/>
      <c r="L117" s="999"/>
      <c r="M117" s="999"/>
      <c r="N117" s="1285"/>
      <c r="O117" s="1286"/>
      <c r="P117" s="1285"/>
      <c r="Q117" s="999"/>
      <c r="R117" s="999"/>
    </row>
    <row r="118" spans="1:18" s="13" customFormat="1" ht="61.5" customHeight="1" x14ac:dyDescent="0.25">
      <c r="A118" s="999"/>
      <c r="B118" s="999"/>
      <c r="C118" s="999"/>
      <c r="D118" s="999"/>
      <c r="E118" s="999"/>
      <c r="F118" s="999"/>
      <c r="G118" s="999"/>
      <c r="H118" s="310" t="s">
        <v>3208</v>
      </c>
      <c r="I118" s="310">
        <v>4</v>
      </c>
      <c r="J118" s="999"/>
      <c r="K118" s="999"/>
      <c r="L118" s="999"/>
      <c r="M118" s="999"/>
      <c r="N118" s="1285"/>
      <c r="O118" s="1286"/>
      <c r="P118" s="1285"/>
      <c r="Q118" s="999"/>
      <c r="R118" s="999"/>
    </row>
    <row r="119" spans="1:18" s="13" customFormat="1" ht="69" customHeight="1" x14ac:dyDescent="0.25">
      <c r="A119" s="1011">
        <v>28</v>
      </c>
      <c r="B119" s="1011">
        <v>3</v>
      </c>
      <c r="C119" s="858">
        <v>1.3</v>
      </c>
      <c r="D119" s="858">
        <v>13</v>
      </c>
      <c r="E119" s="858" t="s">
        <v>3209</v>
      </c>
      <c r="F119" s="858" t="s">
        <v>3210</v>
      </c>
      <c r="G119" s="858" t="s">
        <v>3211</v>
      </c>
      <c r="H119" s="123" t="s">
        <v>310</v>
      </c>
      <c r="I119" s="311" t="s">
        <v>1076</v>
      </c>
      <c r="J119" s="1000" t="s">
        <v>3212</v>
      </c>
      <c r="K119" s="1092"/>
      <c r="L119" s="1010" t="s">
        <v>124</v>
      </c>
      <c r="M119" s="1007"/>
      <c r="N119" s="1007">
        <v>373000</v>
      </c>
      <c r="O119" s="995"/>
      <c r="P119" s="1007">
        <v>373000</v>
      </c>
      <c r="Q119" s="999" t="s">
        <v>3213</v>
      </c>
      <c r="R119" s="858" t="s">
        <v>3214</v>
      </c>
    </row>
    <row r="120" spans="1:18" s="314" customFormat="1" ht="38.25" customHeight="1" x14ac:dyDescent="0.25">
      <c r="A120" s="1011"/>
      <c r="B120" s="1011"/>
      <c r="C120" s="858"/>
      <c r="D120" s="858"/>
      <c r="E120" s="858"/>
      <c r="F120" s="858"/>
      <c r="G120" s="858"/>
      <c r="H120" s="123" t="s">
        <v>3215</v>
      </c>
      <c r="I120" s="311" t="s">
        <v>1436</v>
      </c>
      <c r="J120" s="1000"/>
      <c r="K120" s="1092"/>
      <c r="L120" s="1010"/>
      <c r="M120" s="1007"/>
      <c r="N120" s="1007"/>
      <c r="O120" s="1080"/>
      <c r="P120" s="1007"/>
      <c r="Q120" s="999"/>
      <c r="R120" s="858"/>
    </row>
    <row r="121" spans="1:18" s="314" customFormat="1" ht="39.75" customHeight="1" x14ac:dyDescent="0.25">
      <c r="A121" s="1011"/>
      <c r="B121" s="1011"/>
      <c r="C121" s="1011"/>
      <c r="D121" s="858"/>
      <c r="E121" s="858"/>
      <c r="F121" s="858"/>
      <c r="G121" s="858"/>
      <c r="H121" s="310" t="s">
        <v>3216</v>
      </c>
      <c r="I121" s="155">
        <v>12</v>
      </c>
      <c r="J121" s="1000"/>
      <c r="K121" s="1092"/>
      <c r="L121" s="1010"/>
      <c r="M121" s="1007"/>
      <c r="N121" s="1007"/>
      <c r="O121" s="1080"/>
      <c r="P121" s="1007"/>
      <c r="Q121" s="999"/>
      <c r="R121" s="858"/>
    </row>
    <row r="122" spans="1:18" s="314" customFormat="1" ht="45" customHeight="1" x14ac:dyDescent="0.25">
      <c r="A122" s="1011"/>
      <c r="B122" s="1011"/>
      <c r="C122" s="1011"/>
      <c r="D122" s="858"/>
      <c r="E122" s="858"/>
      <c r="F122" s="858"/>
      <c r="G122" s="858"/>
      <c r="H122" s="310" t="s">
        <v>3062</v>
      </c>
      <c r="I122" s="313">
        <v>3</v>
      </c>
      <c r="J122" s="1000"/>
      <c r="K122" s="1092"/>
      <c r="L122" s="1010"/>
      <c r="M122" s="1007"/>
      <c r="N122" s="1007"/>
      <c r="O122" s="1080"/>
      <c r="P122" s="1007"/>
      <c r="Q122" s="999"/>
      <c r="R122" s="858"/>
    </row>
    <row r="123" spans="1:18" s="314" customFormat="1" ht="59.25" customHeight="1" x14ac:dyDescent="0.25">
      <c r="A123" s="1011"/>
      <c r="B123" s="1011"/>
      <c r="C123" s="1011"/>
      <c r="D123" s="858"/>
      <c r="E123" s="858"/>
      <c r="F123" s="858"/>
      <c r="G123" s="858"/>
      <c r="H123" s="310" t="s">
        <v>3217</v>
      </c>
      <c r="I123" s="155">
        <v>204</v>
      </c>
      <c r="J123" s="1000"/>
      <c r="K123" s="1092"/>
      <c r="L123" s="1010"/>
      <c r="M123" s="1007"/>
      <c r="N123" s="1007"/>
      <c r="O123" s="1080"/>
      <c r="P123" s="1007"/>
      <c r="Q123" s="999"/>
      <c r="R123" s="858"/>
    </row>
    <row r="124" spans="1:18" s="13" customFormat="1" ht="61.5" customHeight="1" x14ac:dyDescent="0.25">
      <c r="A124" s="1011"/>
      <c r="B124" s="1011"/>
      <c r="C124" s="1011"/>
      <c r="D124" s="858"/>
      <c r="E124" s="858"/>
      <c r="F124" s="858"/>
      <c r="G124" s="858"/>
      <c r="H124" s="310" t="s">
        <v>3218</v>
      </c>
      <c r="I124" s="313">
        <v>1</v>
      </c>
      <c r="J124" s="1000"/>
      <c r="K124" s="1092"/>
      <c r="L124" s="1010"/>
      <c r="M124" s="1007"/>
      <c r="N124" s="1007"/>
      <c r="O124" s="996"/>
      <c r="P124" s="1007"/>
      <c r="Q124" s="999"/>
      <c r="R124" s="858"/>
    </row>
    <row r="125" spans="1:18" s="13" customFormat="1" ht="29.25" customHeight="1" x14ac:dyDescent="0.25">
      <c r="A125" s="1011">
        <v>29</v>
      </c>
      <c r="B125" s="1011">
        <v>3</v>
      </c>
      <c r="C125" s="858">
        <v>1.3</v>
      </c>
      <c r="D125" s="858">
        <v>13</v>
      </c>
      <c r="E125" s="858" t="s">
        <v>3219</v>
      </c>
      <c r="F125" s="858" t="s">
        <v>3220</v>
      </c>
      <c r="G125" s="858" t="s">
        <v>3221</v>
      </c>
      <c r="H125" s="123" t="s">
        <v>310</v>
      </c>
      <c r="I125" s="311" t="s">
        <v>39</v>
      </c>
      <c r="J125" s="858" t="s">
        <v>3222</v>
      </c>
      <c r="K125" s="1092"/>
      <c r="L125" s="1010" t="s">
        <v>124</v>
      </c>
      <c r="M125" s="1007"/>
      <c r="N125" s="1007">
        <v>115775.2</v>
      </c>
      <c r="O125" s="995"/>
      <c r="P125" s="1007">
        <v>102726</v>
      </c>
      <c r="Q125" s="999" t="s">
        <v>3223</v>
      </c>
      <c r="R125" s="858" t="s">
        <v>3224</v>
      </c>
    </row>
    <row r="126" spans="1:18" s="13" customFormat="1" ht="34.5" customHeight="1" x14ac:dyDescent="0.25">
      <c r="A126" s="1011"/>
      <c r="B126" s="1011"/>
      <c r="C126" s="858"/>
      <c r="D126" s="858"/>
      <c r="E126" s="858"/>
      <c r="F126" s="858"/>
      <c r="G126" s="858"/>
      <c r="H126" s="123" t="s">
        <v>551</v>
      </c>
      <c r="I126" s="311" t="s">
        <v>1046</v>
      </c>
      <c r="J126" s="858"/>
      <c r="K126" s="1092"/>
      <c r="L126" s="1010"/>
      <c r="M126" s="1007"/>
      <c r="N126" s="1007"/>
      <c r="O126" s="1080"/>
      <c r="P126" s="1007"/>
      <c r="Q126" s="999"/>
      <c r="R126" s="858"/>
    </row>
    <row r="127" spans="1:18" s="13" customFormat="1" ht="33.75" customHeight="1" x14ac:dyDescent="0.25">
      <c r="A127" s="1011"/>
      <c r="B127" s="1011"/>
      <c r="C127" s="1011"/>
      <c r="D127" s="858"/>
      <c r="E127" s="858"/>
      <c r="F127" s="858"/>
      <c r="G127" s="858"/>
      <c r="H127" s="310" t="s">
        <v>348</v>
      </c>
      <c r="I127" s="155">
        <v>1</v>
      </c>
      <c r="J127" s="858"/>
      <c r="K127" s="1092"/>
      <c r="L127" s="1010"/>
      <c r="M127" s="1007"/>
      <c r="N127" s="1007"/>
      <c r="O127" s="1080"/>
      <c r="P127" s="1007"/>
      <c r="Q127" s="999"/>
      <c r="R127" s="858"/>
    </row>
    <row r="128" spans="1:18" ht="30" x14ac:dyDescent="0.25">
      <c r="A128" s="1011"/>
      <c r="B128" s="1011"/>
      <c r="C128" s="1011"/>
      <c r="D128" s="858"/>
      <c r="E128" s="858"/>
      <c r="F128" s="858"/>
      <c r="G128" s="858"/>
      <c r="H128" s="310" t="s">
        <v>339</v>
      </c>
      <c r="I128" s="155">
        <v>40</v>
      </c>
      <c r="J128" s="858"/>
      <c r="K128" s="1092"/>
      <c r="L128" s="1010"/>
      <c r="M128" s="1007"/>
      <c r="N128" s="1007"/>
      <c r="O128" s="1080"/>
      <c r="P128" s="1007"/>
      <c r="Q128" s="999"/>
      <c r="R128" s="858"/>
    </row>
    <row r="129" spans="1:18" ht="28.5" customHeight="1" x14ac:dyDescent="0.25">
      <c r="A129" s="1011"/>
      <c r="B129" s="1011"/>
      <c r="C129" s="1011"/>
      <c r="D129" s="858"/>
      <c r="E129" s="858"/>
      <c r="F129" s="858"/>
      <c r="G129" s="858"/>
      <c r="H129" s="310" t="s">
        <v>557</v>
      </c>
      <c r="I129" s="313">
        <v>1</v>
      </c>
      <c r="J129" s="858"/>
      <c r="K129" s="1092"/>
      <c r="L129" s="1010"/>
      <c r="M129" s="1007"/>
      <c r="N129" s="1007"/>
      <c r="O129" s="1080"/>
      <c r="P129" s="1007"/>
      <c r="Q129" s="999"/>
      <c r="R129" s="858"/>
    </row>
    <row r="130" spans="1:18" ht="60" customHeight="1" x14ac:dyDescent="0.25">
      <c r="A130" s="1011"/>
      <c r="B130" s="1011"/>
      <c r="C130" s="1011"/>
      <c r="D130" s="858"/>
      <c r="E130" s="858"/>
      <c r="F130" s="858"/>
      <c r="G130" s="858"/>
      <c r="H130" s="310" t="s">
        <v>1144</v>
      </c>
      <c r="I130" s="313">
        <v>10</v>
      </c>
      <c r="J130" s="858"/>
      <c r="K130" s="1092"/>
      <c r="L130" s="1010"/>
      <c r="M130" s="1007"/>
      <c r="N130" s="1007"/>
      <c r="O130" s="1080"/>
      <c r="P130" s="1007"/>
      <c r="Q130" s="999"/>
      <c r="R130" s="858"/>
    </row>
    <row r="131" spans="1:18" ht="75" x14ac:dyDescent="0.25">
      <c r="A131" s="1011"/>
      <c r="B131" s="1011"/>
      <c r="C131" s="1011"/>
      <c r="D131" s="858"/>
      <c r="E131" s="858"/>
      <c r="F131" s="858"/>
      <c r="G131" s="858"/>
      <c r="H131" s="310" t="s">
        <v>3225</v>
      </c>
      <c r="I131" s="155">
        <v>2</v>
      </c>
      <c r="J131" s="858"/>
      <c r="K131" s="1092"/>
      <c r="L131" s="1010"/>
      <c r="M131" s="1007"/>
      <c r="N131" s="1007"/>
      <c r="O131" s="1080"/>
      <c r="P131" s="1007"/>
      <c r="Q131" s="999"/>
      <c r="R131" s="858"/>
    </row>
    <row r="132" spans="1:18" s="18" customFormat="1" ht="45" x14ac:dyDescent="0.25">
      <c r="A132" s="807">
        <v>30</v>
      </c>
      <c r="B132" s="807">
        <v>6</v>
      </c>
      <c r="C132" s="807">
        <v>1</v>
      </c>
      <c r="D132" s="807" t="s">
        <v>3226</v>
      </c>
      <c r="E132" s="807" t="s">
        <v>3227</v>
      </c>
      <c r="F132" s="807" t="s">
        <v>3228</v>
      </c>
      <c r="G132" s="807" t="s">
        <v>3229</v>
      </c>
      <c r="H132" s="667" t="s">
        <v>3125</v>
      </c>
      <c r="I132" s="667">
        <v>20</v>
      </c>
      <c r="J132" s="807" t="s">
        <v>3230</v>
      </c>
      <c r="K132" s="807"/>
      <c r="L132" s="807" t="s">
        <v>81</v>
      </c>
      <c r="M132" s="807"/>
      <c r="N132" s="1060">
        <v>303687</v>
      </c>
      <c r="O132" s="927"/>
      <c r="P132" s="1060">
        <v>227765.25</v>
      </c>
      <c r="Q132" s="807" t="s">
        <v>3231</v>
      </c>
      <c r="R132" s="807" t="s">
        <v>3206</v>
      </c>
    </row>
    <row r="133" spans="1:18" s="18" customFormat="1" ht="45" x14ac:dyDescent="0.25">
      <c r="A133" s="807"/>
      <c r="B133" s="807"/>
      <c r="C133" s="807"/>
      <c r="D133" s="807"/>
      <c r="E133" s="807"/>
      <c r="F133" s="807"/>
      <c r="G133" s="807"/>
      <c r="H133" s="667" t="s">
        <v>3232</v>
      </c>
      <c r="I133" s="667">
        <v>11</v>
      </c>
      <c r="J133" s="807"/>
      <c r="K133" s="807"/>
      <c r="L133" s="807"/>
      <c r="M133" s="807"/>
      <c r="N133" s="1060"/>
      <c r="O133" s="928"/>
      <c r="P133" s="1060"/>
      <c r="Q133" s="807"/>
      <c r="R133" s="807"/>
    </row>
    <row r="134" spans="1:18" s="18" customFormat="1" x14ac:dyDescent="0.25">
      <c r="A134" s="807"/>
      <c r="B134" s="807"/>
      <c r="C134" s="807"/>
      <c r="D134" s="807"/>
      <c r="E134" s="807"/>
      <c r="F134" s="807"/>
      <c r="G134" s="807"/>
      <c r="H134" s="667" t="s">
        <v>3233</v>
      </c>
      <c r="I134" s="667">
        <v>10</v>
      </c>
      <c r="J134" s="807"/>
      <c r="K134" s="807"/>
      <c r="L134" s="807"/>
      <c r="M134" s="807"/>
      <c r="N134" s="1060"/>
      <c r="O134" s="928"/>
      <c r="P134" s="1060"/>
      <c r="Q134" s="807"/>
      <c r="R134" s="807"/>
    </row>
    <row r="135" spans="1:18" s="18" customFormat="1" ht="30" x14ac:dyDescent="0.25">
      <c r="A135" s="807"/>
      <c r="B135" s="807"/>
      <c r="C135" s="807"/>
      <c r="D135" s="807"/>
      <c r="E135" s="807"/>
      <c r="F135" s="807"/>
      <c r="G135" s="807"/>
      <c r="H135" s="667" t="s">
        <v>3234</v>
      </c>
      <c r="I135" s="667">
        <v>10</v>
      </c>
      <c r="J135" s="807"/>
      <c r="K135" s="807"/>
      <c r="L135" s="807"/>
      <c r="M135" s="807"/>
      <c r="N135" s="1060"/>
      <c r="O135" s="928"/>
      <c r="P135" s="1060"/>
      <c r="Q135" s="807"/>
      <c r="R135" s="807"/>
    </row>
    <row r="136" spans="1:18" s="18" customFormat="1" ht="30" x14ac:dyDescent="0.25">
      <c r="A136" s="807"/>
      <c r="B136" s="807"/>
      <c r="C136" s="807"/>
      <c r="D136" s="807"/>
      <c r="E136" s="807"/>
      <c r="F136" s="807"/>
      <c r="G136" s="807"/>
      <c r="H136" s="667" t="s">
        <v>3235</v>
      </c>
      <c r="I136" s="667">
        <v>20</v>
      </c>
      <c r="J136" s="807"/>
      <c r="K136" s="807"/>
      <c r="L136" s="807"/>
      <c r="M136" s="807"/>
      <c r="N136" s="1060"/>
      <c r="O136" s="928"/>
      <c r="P136" s="1060"/>
      <c r="Q136" s="807"/>
      <c r="R136" s="807"/>
    </row>
    <row r="137" spans="1:18" s="18" customFormat="1" ht="30" x14ac:dyDescent="0.25">
      <c r="A137" s="807"/>
      <c r="B137" s="807"/>
      <c r="C137" s="807"/>
      <c r="D137" s="807"/>
      <c r="E137" s="807"/>
      <c r="F137" s="807"/>
      <c r="G137" s="807"/>
      <c r="H137" s="667" t="s">
        <v>3236</v>
      </c>
      <c r="I137" s="667">
        <v>2</v>
      </c>
      <c r="J137" s="807"/>
      <c r="K137" s="807"/>
      <c r="L137" s="807"/>
      <c r="M137" s="807"/>
      <c r="N137" s="1060"/>
      <c r="O137" s="929"/>
      <c r="P137" s="1060"/>
      <c r="Q137" s="807"/>
      <c r="R137" s="807"/>
    </row>
    <row r="138" spans="1:18" s="18" customFormat="1" ht="62.25" customHeight="1" x14ac:dyDescent="0.25">
      <c r="A138" s="804">
        <v>31</v>
      </c>
      <c r="B138" s="804">
        <v>1</v>
      </c>
      <c r="C138" s="804">
        <v>1</v>
      </c>
      <c r="D138" s="804">
        <v>13</v>
      </c>
      <c r="E138" s="810" t="s">
        <v>3237</v>
      </c>
      <c r="F138" s="810" t="s">
        <v>3238</v>
      </c>
      <c r="G138" s="667" t="s">
        <v>79</v>
      </c>
      <c r="H138" s="667" t="s">
        <v>3239</v>
      </c>
      <c r="I138" s="667" t="s">
        <v>3245</v>
      </c>
      <c r="J138" s="810" t="s">
        <v>3240</v>
      </c>
      <c r="K138" s="804"/>
      <c r="L138" s="804" t="s">
        <v>124</v>
      </c>
      <c r="M138" s="804"/>
      <c r="N138" s="823">
        <v>58025.29</v>
      </c>
      <c r="O138" s="804"/>
      <c r="P138" s="823">
        <v>58025.29</v>
      </c>
      <c r="Q138" s="810" t="s">
        <v>3241</v>
      </c>
      <c r="R138" s="810" t="s">
        <v>3242</v>
      </c>
    </row>
    <row r="139" spans="1:18" s="18" customFormat="1" ht="54.75" customHeight="1" x14ac:dyDescent="0.25">
      <c r="A139" s="805"/>
      <c r="B139" s="805"/>
      <c r="C139" s="805"/>
      <c r="D139" s="805"/>
      <c r="E139" s="812"/>
      <c r="F139" s="812"/>
      <c r="G139" s="672" t="s">
        <v>1309</v>
      </c>
      <c r="H139" s="667" t="s">
        <v>935</v>
      </c>
      <c r="I139" s="672">
        <v>88</v>
      </c>
      <c r="J139" s="812"/>
      <c r="K139" s="805"/>
      <c r="L139" s="805"/>
      <c r="M139" s="805"/>
      <c r="N139" s="824"/>
      <c r="O139" s="805"/>
      <c r="P139" s="824"/>
      <c r="Q139" s="812"/>
      <c r="R139" s="812"/>
    </row>
    <row r="140" spans="1:18" s="18" customFormat="1" ht="50.25" customHeight="1" x14ac:dyDescent="0.25">
      <c r="A140" s="849"/>
      <c r="B140" s="849"/>
      <c r="C140" s="849"/>
      <c r="D140" s="849"/>
      <c r="E140" s="811"/>
      <c r="F140" s="811"/>
      <c r="G140" s="672" t="s">
        <v>3243</v>
      </c>
      <c r="H140" s="667" t="s">
        <v>3244</v>
      </c>
      <c r="I140" s="672">
        <v>87</v>
      </c>
      <c r="J140" s="811"/>
      <c r="K140" s="849"/>
      <c r="L140" s="849"/>
      <c r="M140" s="849"/>
      <c r="N140" s="926"/>
      <c r="O140" s="849"/>
      <c r="P140" s="926"/>
      <c r="Q140" s="811"/>
      <c r="R140" s="811"/>
    </row>
    <row r="141" spans="1:18" s="18" customFormat="1" ht="31.5" customHeight="1" x14ac:dyDescent="0.25">
      <c r="A141" s="1174">
        <v>32</v>
      </c>
      <c r="B141" s="1174">
        <v>5</v>
      </c>
      <c r="C141" s="1174" t="s">
        <v>2019</v>
      </c>
      <c r="D141" s="1174">
        <v>13</v>
      </c>
      <c r="E141" s="1174" t="s">
        <v>3246</v>
      </c>
      <c r="F141" s="1174" t="s">
        <v>3247</v>
      </c>
      <c r="G141" s="1174" t="s">
        <v>3248</v>
      </c>
      <c r="H141" s="667" t="s">
        <v>385</v>
      </c>
      <c r="I141" s="667">
        <v>1</v>
      </c>
      <c r="J141" s="1174" t="s">
        <v>3249</v>
      </c>
      <c r="K141" s="1174"/>
      <c r="L141" s="810" t="s">
        <v>124</v>
      </c>
      <c r="M141" s="1174"/>
      <c r="N141" s="860">
        <f>P141+28898.9</f>
        <v>283663.41000000003</v>
      </c>
      <c r="O141" s="860"/>
      <c r="P141" s="860">
        <v>254764.51</v>
      </c>
      <c r="Q141" s="810" t="s">
        <v>3250</v>
      </c>
      <c r="R141" s="810" t="s">
        <v>3251</v>
      </c>
    </row>
    <row r="142" spans="1:18" s="18" customFormat="1" ht="44.25" customHeight="1" x14ac:dyDescent="0.25">
      <c r="A142" s="1283"/>
      <c r="B142" s="1283"/>
      <c r="C142" s="1283"/>
      <c r="D142" s="1283"/>
      <c r="E142" s="1283"/>
      <c r="F142" s="1283"/>
      <c r="G142" s="1283"/>
      <c r="H142" s="667" t="s">
        <v>386</v>
      </c>
      <c r="I142" s="672">
        <v>25</v>
      </c>
      <c r="J142" s="1283"/>
      <c r="K142" s="1283"/>
      <c r="L142" s="805"/>
      <c r="M142" s="1283"/>
      <c r="N142" s="824"/>
      <c r="O142" s="869"/>
      <c r="P142" s="824"/>
      <c r="Q142" s="805"/>
      <c r="R142" s="805"/>
    </row>
    <row r="143" spans="1:18" s="18" customFormat="1" ht="49.5" customHeight="1" x14ac:dyDescent="0.25">
      <c r="A143" s="1283"/>
      <c r="B143" s="1283"/>
      <c r="C143" s="1283"/>
      <c r="D143" s="1283"/>
      <c r="E143" s="1283"/>
      <c r="F143" s="1283"/>
      <c r="G143" s="1283"/>
      <c r="H143" s="667" t="s">
        <v>348</v>
      </c>
      <c r="I143" s="672">
        <v>1</v>
      </c>
      <c r="J143" s="1283"/>
      <c r="K143" s="1283"/>
      <c r="L143" s="805"/>
      <c r="M143" s="1283"/>
      <c r="N143" s="824"/>
      <c r="O143" s="869"/>
      <c r="P143" s="824"/>
      <c r="Q143" s="805"/>
      <c r="R143" s="805"/>
    </row>
    <row r="144" spans="1:18" s="18" customFormat="1" ht="48.75" customHeight="1" x14ac:dyDescent="0.25">
      <c r="A144" s="1283"/>
      <c r="B144" s="1283"/>
      <c r="C144" s="1283"/>
      <c r="D144" s="1283"/>
      <c r="E144" s="1283"/>
      <c r="F144" s="1283"/>
      <c r="G144" s="1283"/>
      <c r="H144" s="667" t="s">
        <v>339</v>
      </c>
      <c r="I144" s="672">
        <v>100</v>
      </c>
      <c r="J144" s="1283"/>
      <c r="K144" s="1283"/>
      <c r="L144" s="805"/>
      <c r="M144" s="1283"/>
      <c r="N144" s="824"/>
      <c r="O144" s="869"/>
      <c r="P144" s="824"/>
      <c r="Q144" s="805"/>
      <c r="R144" s="805"/>
    </row>
    <row r="145" spans="1:19" s="18" customFormat="1" ht="48" customHeight="1" x14ac:dyDescent="0.25">
      <c r="A145" s="1283"/>
      <c r="B145" s="1283"/>
      <c r="C145" s="1283"/>
      <c r="D145" s="1283"/>
      <c r="E145" s="1283"/>
      <c r="F145" s="1283"/>
      <c r="G145" s="1283"/>
      <c r="H145" s="667" t="s">
        <v>522</v>
      </c>
      <c r="I145" s="672">
        <v>3</v>
      </c>
      <c r="J145" s="1283"/>
      <c r="K145" s="1283"/>
      <c r="L145" s="805"/>
      <c r="M145" s="1283"/>
      <c r="N145" s="824"/>
      <c r="O145" s="869"/>
      <c r="P145" s="824"/>
      <c r="Q145" s="805"/>
      <c r="R145" s="805"/>
    </row>
    <row r="146" spans="1:19" s="18" customFormat="1" ht="50.25" customHeight="1" x14ac:dyDescent="0.25">
      <c r="A146" s="1283"/>
      <c r="B146" s="1283"/>
      <c r="C146" s="1283"/>
      <c r="D146" s="1283"/>
      <c r="E146" s="1283"/>
      <c r="F146" s="1283"/>
      <c r="G146" s="1283"/>
      <c r="H146" s="667" t="s">
        <v>3252</v>
      </c>
      <c r="I146" s="672">
        <v>3</v>
      </c>
      <c r="J146" s="1283"/>
      <c r="K146" s="1283"/>
      <c r="L146" s="805"/>
      <c r="M146" s="1283"/>
      <c r="N146" s="824"/>
      <c r="O146" s="869"/>
      <c r="P146" s="824"/>
      <c r="Q146" s="805"/>
      <c r="R146" s="805"/>
    </row>
    <row r="147" spans="1:19" s="18" customFormat="1" ht="53.25" customHeight="1" x14ac:dyDescent="0.25">
      <c r="A147" s="1283"/>
      <c r="B147" s="1283"/>
      <c r="C147" s="1283"/>
      <c r="D147" s="1283"/>
      <c r="E147" s="1283"/>
      <c r="F147" s="1283"/>
      <c r="G147" s="1283"/>
      <c r="H147" s="667" t="s">
        <v>3253</v>
      </c>
      <c r="I147" s="733">
        <v>12000</v>
      </c>
      <c r="J147" s="1283"/>
      <c r="K147" s="1283"/>
      <c r="L147" s="805"/>
      <c r="M147" s="1283"/>
      <c r="N147" s="824"/>
      <c r="O147" s="869"/>
      <c r="P147" s="824"/>
      <c r="Q147" s="805"/>
      <c r="R147" s="805"/>
    </row>
    <row r="148" spans="1:19" s="18" customFormat="1" ht="40.5" customHeight="1" x14ac:dyDescent="0.25">
      <c r="A148" s="1283"/>
      <c r="B148" s="1283"/>
      <c r="C148" s="1283"/>
      <c r="D148" s="1283"/>
      <c r="E148" s="1283"/>
      <c r="F148" s="1283"/>
      <c r="G148" s="1283"/>
      <c r="H148" s="667" t="s">
        <v>3089</v>
      </c>
      <c r="I148" s="733">
        <v>1</v>
      </c>
      <c r="J148" s="1283"/>
      <c r="K148" s="1283"/>
      <c r="L148" s="805"/>
      <c r="M148" s="1283"/>
      <c r="N148" s="824"/>
      <c r="O148" s="869"/>
      <c r="P148" s="824"/>
      <c r="Q148" s="805"/>
      <c r="R148" s="805"/>
    </row>
    <row r="149" spans="1:19" s="18" customFormat="1" ht="48.75" customHeight="1" x14ac:dyDescent="0.25">
      <c r="A149" s="1283"/>
      <c r="B149" s="1283"/>
      <c r="C149" s="1283"/>
      <c r="D149" s="1283"/>
      <c r="E149" s="1283"/>
      <c r="F149" s="1283"/>
      <c r="G149" s="1283"/>
      <c r="H149" s="667" t="s">
        <v>3254</v>
      </c>
      <c r="I149" s="733">
        <v>5</v>
      </c>
      <c r="J149" s="1283"/>
      <c r="K149" s="1283"/>
      <c r="L149" s="805"/>
      <c r="M149" s="1283"/>
      <c r="N149" s="824"/>
      <c r="O149" s="869"/>
      <c r="P149" s="824"/>
      <c r="Q149" s="805"/>
      <c r="R149" s="805"/>
    </row>
    <row r="150" spans="1:19" s="18" customFormat="1" ht="36.75" customHeight="1" x14ac:dyDescent="0.25">
      <c r="A150" s="1283"/>
      <c r="B150" s="1283"/>
      <c r="C150" s="1283"/>
      <c r="D150" s="1283"/>
      <c r="E150" s="1283"/>
      <c r="F150" s="1283"/>
      <c r="G150" s="1283"/>
      <c r="H150" s="667" t="s">
        <v>3255</v>
      </c>
      <c r="I150" s="733">
        <v>90</v>
      </c>
      <c r="J150" s="1283"/>
      <c r="K150" s="1283"/>
      <c r="L150" s="805"/>
      <c r="M150" s="1283"/>
      <c r="N150" s="824"/>
      <c r="O150" s="869"/>
      <c r="P150" s="824"/>
      <c r="Q150" s="805"/>
      <c r="R150" s="805"/>
      <c r="S150" s="758"/>
    </row>
    <row r="151" spans="1:19" s="18" customFormat="1" ht="52.5" customHeight="1" x14ac:dyDescent="0.25">
      <c r="A151" s="1283"/>
      <c r="B151" s="1283"/>
      <c r="C151" s="1283"/>
      <c r="D151" s="1283"/>
      <c r="E151" s="1283"/>
      <c r="F151" s="1283"/>
      <c r="G151" s="1283"/>
      <c r="H151" s="667" t="s">
        <v>3256</v>
      </c>
      <c r="I151" s="733">
        <v>5</v>
      </c>
      <c r="J151" s="1283"/>
      <c r="K151" s="1283"/>
      <c r="L151" s="805"/>
      <c r="M151" s="1283"/>
      <c r="N151" s="824"/>
      <c r="O151" s="869"/>
      <c r="P151" s="824"/>
      <c r="Q151" s="805"/>
      <c r="R151" s="805"/>
    </row>
    <row r="152" spans="1:19" s="18" customFormat="1" ht="36.75" customHeight="1" x14ac:dyDescent="0.25">
      <c r="A152" s="1283"/>
      <c r="B152" s="1283"/>
      <c r="C152" s="1283"/>
      <c r="D152" s="1283"/>
      <c r="E152" s="1283"/>
      <c r="F152" s="1283"/>
      <c r="G152" s="1283"/>
      <c r="H152" s="667" t="s">
        <v>3257</v>
      </c>
      <c r="I152" s="733">
        <v>10</v>
      </c>
      <c r="J152" s="1283"/>
      <c r="K152" s="1283"/>
      <c r="L152" s="805"/>
      <c r="M152" s="1283"/>
      <c r="N152" s="824"/>
      <c r="O152" s="869"/>
      <c r="P152" s="824"/>
      <c r="Q152" s="805"/>
      <c r="R152" s="805"/>
    </row>
    <row r="153" spans="1:19" s="18" customFormat="1" ht="60" x14ac:dyDescent="0.25">
      <c r="A153" s="1283"/>
      <c r="B153" s="1283"/>
      <c r="C153" s="1283"/>
      <c r="D153" s="1283"/>
      <c r="E153" s="1283"/>
      <c r="F153" s="1283"/>
      <c r="G153" s="1283"/>
      <c r="H153" s="667" t="s">
        <v>3258</v>
      </c>
      <c r="I153" s="733">
        <v>4000</v>
      </c>
      <c r="J153" s="1283"/>
      <c r="K153" s="1283"/>
      <c r="L153" s="805"/>
      <c r="M153" s="1283"/>
      <c r="N153" s="824"/>
      <c r="O153" s="869"/>
      <c r="P153" s="824"/>
      <c r="Q153" s="805"/>
      <c r="R153" s="805"/>
    </row>
    <row r="154" spans="1:19" s="18" customFormat="1" ht="75" x14ac:dyDescent="0.25">
      <c r="A154" s="1283"/>
      <c r="B154" s="1283"/>
      <c r="C154" s="1283"/>
      <c r="D154" s="1283"/>
      <c r="E154" s="1283"/>
      <c r="F154" s="1283"/>
      <c r="G154" s="1283"/>
      <c r="H154" s="667" t="s">
        <v>3259</v>
      </c>
      <c r="I154" s="733">
        <v>9273</v>
      </c>
      <c r="J154" s="1283"/>
      <c r="K154" s="1283"/>
      <c r="L154" s="805"/>
      <c r="M154" s="1283"/>
      <c r="N154" s="824"/>
      <c r="O154" s="869"/>
      <c r="P154" s="824"/>
      <c r="Q154" s="805"/>
      <c r="R154" s="805"/>
    </row>
    <row r="155" spans="1:19" s="18" customFormat="1" ht="60" x14ac:dyDescent="0.25">
      <c r="A155" s="1283"/>
      <c r="B155" s="1283"/>
      <c r="C155" s="1283"/>
      <c r="D155" s="1283"/>
      <c r="E155" s="1283"/>
      <c r="F155" s="1283"/>
      <c r="G155" s="1283"/>
      <c r="H155" s="667" t="s">
        <v>3260</v>
      </c>
      <c r="I155" s="733" t="s">
        <v>3261</v>
      </c>
      <c r="J155" s="1283"/>
      <c r="K155" s="1283"/>
      <c r="L155" s="805"/>
      <c r="M155" s="1283"/>
      <c r="N155" s="824"/>
      <c r="O155" s="869"/>
      <c r="P155" s="824"/>
      <c r="Q155" s="805"/>
      <c r="R155" s="805"/>
    </row>
    <row r="156" spans="1:19" s="18" customFormat="1" ht="60" x14ac:dyDescent="0.25">
      <c r="A156" s="1283"/>
      <c r="B156" s="1283"/>
      <c r="C156" s="1283"/>
      <c r="D156" s="1283"/>
      <c r="E156" s="1283"/>
      <c r="F156" s="1283"/>
      <c r="G156" s="1283"/>
      <c r="H156" s="674" t="s">
        <v>3262</v>
      </c>
      <c r="I156" s="743">
        <v>58480</v>
      </c>
      <c r="J156" s="1283"/>
      <c r="K156" s="1283"/>
      <c r="L156" s="805"/>
      <c r="M156" s="1283"/>
      <c r="N156" s="824"/>
      <c r="O156" s="869"/>
      <c r="P156" s="824"/>
      <c r="Q156" s="805"/>
      <c r="R156" s="805"/>
    </row>
    <row r="157" spans="1:19" s="18" customFormat="1" ht="83.25" customHeight="1" x14ac:dyDescent="0.25">
      <c r="A157" s="804">
        <v>33</v>
      </c>
      <c r="B157" s="804">
        <v>5</v>
      </c>
      <c r="C157" s="804">
        <v>1</v>
      </c>
      <c r="D157" s="804">
        <v>13</v>
      </c>
      <c r="E157" s="810" t="s">
        <v>3263</v>
      </c>
      <c r="F157" s="810" t="s">
        <v>3264</v>
      </c>
      <c r="G157" s="810" t="s">
        <v>3265</v>
      </c>
      <c r="H157" s="675" t="s">
        <v>3266</v>
      </c>
      <c r="I157" s="671">
        <v>1</v>
      </c>
      <c r="J157" s="810" t="s">
        <v>3267</v>
      </c>
      <c r="K157" s="1282"/>
      <c r="L157" s="804" t="s">
        <v>124</v>
      </c>
      <c r="M157" s="1282"/>
      <c r="N157" s="823">
        <f>P157+22704.36</f>
        <v>237482.46999999997</v>
      </c>
      <c r="O157" s="1282"/>
      <c r="P157" s="823">
        <v>214778.11</v>
      </c>
      <c r="Q157" s="810" t="s">
        <v>3268</v>
      </c>
      <c r="R157" s="810" t="s">
        <v>3269</v>
      </c>
    </row>
    <row r="158" spans="1:19" s="18" customFormat="1" ht="99" customHeight="1" x14ac:dyDescent="0.25">
      <c r="A158" s="805"/>
      <c r="B158" s="805"/>
      <c r="C158" s="805"/>
      <c r="D158" s="805"/>
      <c r="E158" s="812"/>
      <c r="F158" s="812"/>
      <c r="G158" s="805"/>
      <c r="H158" s="667" t="s">
        <v>3088</v>
      </c>
      <c r="I158" s="672">
        <v>101</v>
      </c>
      <c r="J158" s="805"/>
      <c r="K158" s="1283"/>
      <c r="L158" s="805"/>
      <c r="M158" s="1283"/>
      <c r="N158" s="824"/>
      <c r="O158" s="1283"/>
      <c r="P158" s="824"/>
      <c r="Q158" s="812"/>
      <c r="R158" s="812"/>
    </row>
    <row r="159" spans="1:19" s="18" customFormat="1" ht="70.5" customHeight="1" x14ac:dyDescent="0.25">
      <c r="A159" s="805"/>
      <c r="B159" s="805"/>
      <c r="C159" s="805"/>
      <c r="D159" s="805"/>
      <c r="E159" s="812"/>
      <c r="F159" s="812"/>
      <c r="G159" s="805"/>
      <c r="H159" s="667" t="s">
        <v>3073</v>
      </c>
      <c r="I159" s="672">
        <v>1</v>
      </c>
      <c r="J159" s="805"/>
      <c r="K159" s="1283"/>
      <c r="L159" s="805"/>
      <c r="M159" s="1283"/>
      <c r="N159" s="824"/>
      <c r="O159" s="1283"/>
      <c r="P159" s="824"/>
      <c r="Q159" s="812"/>
      <c r="R159" s="812"/>
    </row>
    <row r="160" spans="1:19" s="18" customFormat="1" ht="71.25" customHeight="1" x14ac:dyDescent="0.25">
      <c r="A160" s="805"/>
      <c r="B160" s="805"/>
      <c r="C160" s="805"/>
      <c r="D160" s="805"/>
      <c r="E160" s="812"/>
      <c r="F160" s="812"/>
      <c r="G160" s="805"/>
      <c r="H160" s="667" t="s">
        <v>494</v>
      </c>
      <c r="I160" s="733">
        <v>8000</v>
      </c>
      <c r="J160" s="805"/>
      <c r="K160" s="1283"/>
      <c r="L160" s="805"/>
      <c r="M160" s="1283"/>
      <c r="N160" s="824"/>
      <c r="O160" s="1283"/>
      <c r="P160" s="824"/>
      <c r="Q160" s="812"/>
      <c r="R160" s="812"/>
    </row>
    <row r="161" spans="1:18" s="18" customFormat="1" ht="63.75" customHeight="1" x14ac:dyDescent="0.25">
      <c r="A161" s="805"/>
      <c r="B161" s="805"/>
      <c r="C161" s="805"/>
      <c r="D161" s="805"/>
      <c r="E161" s="812"/>
      <c r="F161" s="812"/>
      <c r="G161" s="805"/>
      <c r="H161" s="667" t="s">
        <v>3270</v>
      </c>
      <c r="I161" s="672">
        <v>1</v>
      </c>
      <c r="J161" s="805"/>
      <c r="K161" s="1283"/>
      <c r="L161" s="805"/>
      <c r="M161" s="1283"/>
      <c r="N161" s="805"/>
      <c r="O161" s="1283"/>
      <c r="P161" s="824"/>
      <c r="Q161" s="812"/>
      <c r="R161" s="812"/>
    </row>
    <row r="162" spans="1:18" s="18" customFormat="1" ht="72.75" customHeight="1" x14ac:dyDescent="0.25">
      <c r="A162" s="849"/>
      <c r="B162" s="849"/>
      <c r="C162" s="849"/>
      <c r="D162" s="849"/>
      <c r="E162" s="811"/>
      <c r="F162" s="811"/>
      <c r="G162" s="849"/>
      <c r="H162" s="667" t="s">
        <v>3271</v>
      </c>
      <c r="I162" s="733">
        <v>20000</v>
      </c>
      <c r="J162" s="849"/>
      <c r="K162" s="1284"/>
      <c r="L162" s="849"/>
      <c r="M162" s="1284"/>
      <c r="N162" s="849"/>
      <c r="O162" s="1284"/>
      <c r="P162" s="926"/>
      <c r="Q162" s="811"/>
      <c r="R162" s="811"/>
    </row>
    <row r="163" spans="1:18" s="18" customFormat="1" ht="80.25" customHeight="1" x14ac:dyDescent="0.25">
      <c r="A163" s="804">
        <v>34</v>
      </c>
      <c r="B163" s="806">
        <v>6</v>
      </c>
      <c r="C163" s="806">
        <v>1</v>
      </c>
      <c r="D163" s="806">
        <v>13</v>
      </c>
      <c r="E163" s="806" t="s">
        <v>3272</v>
      </c>
      <c r="F163" s="807" t="s">
        <v>3273</v>
      </c>
      <c r="G163" s="806" t="s">
        <v>3274</v>
      </c>
      <c r="H163" s="672" t="s">
        <v>348</v>
      </c>
      <c r="I163" s="672">
        <v>1</v>
      </c>
      <c r="J163" s="807" t="s">
        <v>3275</v>
      </c>
      <c r="K163" s="806"/>
      <c r="L163" s="806" t="s">
        <v>124</v>
      </c>
      <c r="M163" s="806"/>
      <c r="N163" s="825">
        <f>11084.4+P163</f>
        <v>94066.53</v>
      </c>
      <c r="O163" s="804"/>
      <c r="P163" s="825">
        <v>82982.13</v>
      </c>
      <c r="Q163" s="807" t="s">
        <v>3276</v>
      </c>
      <c r="R163" s="807" t="s">
        <v>3277</v>
      </c>
    </row>
    <row r="164" spans="1:18" s="18" customFormat="1" ht="73.5" customHeight="1" x14ac:dyDescent="0.25">
      <c r="A164" s="805"/>
      <c r="B164" s="806"/>
      <c r="C164" s="806"/>
      <c r="D164" s="806"/>
      <c r="E164" s="806"/>
      <c r="F164" s="807"/>
      <c r="G164" s="806"/>
      <c r="H164" s="667" t="s">
        <v>339</v>
      </c>
      <c r="I164" s="672">
        <v>120</v>
      </c>
      <c r="J164" s="807"/>
      <c r="K164" s="806"/>
      <c r="L164" s="806"/>
      <c r="M164" s="806"/>
      <c r="N164" s="825"/>
      <c r="O164" s="805"/>
      <c r="P164" s="825"/>
      <c r="Q164" s="807"/>
      <c r="R164" s="807"/>
    </row>
    <row r="165" spans="1:18" s="18" customFormat="1" ht="82.5" customHeight="1" x14ac:dyDescent="0.25">
      <c r="A165" s="805"/>
      <c r="B165" s="806"/>
      <c r="C165" s="806"/>
      <c r="D165" s="806"/>
      <c r="E165" s="806"/>
      <c r="F165" s="807"/>
      <c r="G165" s="806"/>
      <c r="H165" s="667" t="s">
        <v>314</v>
      </c>
      <c r="I165" s="672">
        <v>1</v>
      </c>
      <c r="J165" s="807"/>
      <c r="K165" s="806"/>
      <c r="L165" s="806"/>
      <c r="M165" s="806"/>
      <c r="N165" s="825"/>
      <c r="O165" s="805"/>
      <c r="P165" s="825"/>
      <c r="Q165" s="807"/>
      <c r="R165" s="807"/>
    </row>
    <row r="166" spans="1:18" s="18" customFormat="1" ht="91.5" customHeight="1" x14ac:dyDescent="0.25">
      <c r="A166" s="805"/>
      <c r="B166" s="804"/>
      <c r="C166" s="804"/>
      <c r="D166" s="804"/>
      <c r="E166" s="804"/>
      <c r="F166" s="810"/>
      <c r="G166" s="804"/>
      <c r="H166" s="674" t="s">
        <v>439</v>
      </c>
      <c r="I166" s="670">
        <v>120</v>
      </c>
      <c r="J166" s="810"/>
      <c r="K166" s="804"/>
      <c r="L166" s="804"/>
      <c r="M166" s="804"/>
      <c r="N166" s="823"/>
      <c r="O166" s="805"/>
      <c r="P166" s="823"/>
      <c r="Q166" s="810"/>
      <c r="R166" s="810"/>
    </row>
    <row r="167" spans="1:18" s="13" customFormat="1" ht="38.25" customHeight="1" x14ac:dyDescent="0.25">
      <c r="A167" s="1278">
        <v>35</v>
      </c>
      <c r="B167" s="950">
        <v>1</v>
      </c>
      <c r="C167" s="950">
        <v>1</v>
      </c>
      <c r="D167" s="813">
        <v>6</v>
      </c>
      <c r="E167" s="1279" t="s">
        <v>3278</v>
      </c>
      <c r="F167" s="813" t="s">
        <v>3279</v>
      </c>
      <c r="G167" s="813" t="s">
        <v>250</v>
      </c>
      <c r="H167" s="60" t="s">
        <v>170</v>
      </c>
      <c r="I167" s="60">
        <v>1</v>
      </c>
      <c r="J167" s="1274" t="s">
        <v>3280</v>
      </c>
      <c r="K167" s="1275"/>
      <c r="L167" s="1274" t="s">
        <v>2908</v>
      </c>
      <c r="M167" s="1275"/>
      <c r="N167" s="1280">
        <v>80569.97</v>
      </c>
      <c r="O167" s="1275"/>
      <c r="P167" s="1280">
        <v>80569.97</v>
      </c>
      <c r="Q167" s="1274" t="s">
        <v>3281</v>
      </c>
      <c r="R167" s="1281" t="s">
        <v>3282</v>
      </c>
    </row>
    <row r="168" spans="1:18" s="13" customFormat="1" ht="69" customHeight="1" x14ac:dyDescent="0.25">
      <c r="A168" s="1278"/>
      <c r="B168" s="950"/>
      <c r="C168" s="950"/>
      <c r="D168" s="813"/>
      <c r="E168" s="1279"/>
      <c r="F168" s="813"/>
      <c r="G168" s="813"/>
      <c r="H168" s="60" t="s">
        <v>3283</v>
      </c>
      <c r="I168" s="60">
        <v>35</v>
      </c>
      <c r="J168" s="1274"/>
      <c r="K168" s="1276"/>
      <c r="L168" s="1274"/>
      <c r="M168" s="1276"/>
      <c r="N168" s="1280"/>
      <c r="O168" s="1276"/>
      <c r="P168" s="1280"/>
      <c r="Q168" s="1274"/>
      <c r="R168" s="1281"/>
    </row>
    <row r="169" spans="1:18" s="13" customFormat="1" ht="53.25" customHeight="1" x14ac:dyDescent="0.25">
      <c r="A169" s="1278"/>
      <c r="B169" s="950"/>
      <c r="C169" s="950"/>
      <c r="D169" s="813"/>
      <c r="E169" s="1279"/>
      <c r="F169" s="813"/>
      <c r="G169" s="813"/>
      <c r="H169" s="120" t="s">
        <v>3284</v>
      </c>
      <c r="I169" s="55" t="s">
        <v>193</v>
      </c>
      <c r="J169" s="1274"/>
      <c r="K169" s="1276"/>
      <c r="L169" s="1274"/>
      <c r="M169" s="1276"/>
      <c r="N169" s="1280"/>
      <c r="O169" s="1276"/>
      <c r="P169" s="1280"/>
      <c r="Q169" s="1274"/>
      <c r="R169" s="1281"/>
    </row>
    <row r="170" spans="1:18" s="13" customFormat="1" ht="32.25" customHeight="1" x14ac:dyDescent="0.25">
      <c r="A170" s="1278"/>
      <c r="B170" s="950"/>
      <c r="C170" s="950"/>
      <c r="D170" s="813"/>
      <c r="E170" s="1279"/>
      <c r="F170" s="813"/>
      <c r="G170" s="119" t="s">
        <v>3285</v>
      </c>
      <c r="H170" s="120" t="s">
        <v>3286</v>
      </c>
      <c r="I170" s="55" t="s">
        <v>39</v>
      </c>
      <c r="J170" s="1274"/>
      <c r="K170" s="1276"/>
      <c r="L170" s="1274"/>
      <c r="M170" s="1276"/>
      <c r="N170" s="1280"/>
      <c r="O170" s="1276"/>
      <c r="P170" s="1280"/>
      <c r="Q170" s="1274"/>
      <c r="R170" s="1281"/>
    </row>
    <row r="171" spans="1:18" s="13" customFormat="1" ht="51.75" customHeight="1" x14ac:dyDescent="0.25">
      <c r="A171" s="1278"/>
      <c r="B171" s="950"/>
      <c r="C171" s="950"/>
      <c r="D171" s="813"/>
      <c r="E171" s="1279"/>
      <c r="F171" s="813"/>
      <c r="G171" s="813" t="s">
        <v>3287</v>
      </c>
      <c r="H171" s="120" t="s">
        <v>3288</v>
      </c>
      <c r="I171" s="55" t="s">
        <v>39</v>
      </c>
      <c r="J171" s="1274"/>
      <c r="K171" s="1276"/>
      <c r="L171" s="1274"/>
      <c r="M171" s="1276"/>
      <c r="N171" s="1280"/>
      <c r="O171" s="1276"/>
      <c r="P171" s="1280"/>
      <c r="Q171" s="1274"/>
      <c r="R171" s="1281"/>
    </row>
    <row r="172" spans="1:18" s="13" customFormat="1" ht="45" customHeight="1" x14ac:dyDescent="0.25">
      <c r="A172" s="1278"/>
      <c r="B172" s="950"/>
      <c r="C172" s="950"/>
      <c r="D172" s="813"/>
      <c r="E172" s="1279"/>
      <c r="F172" s="813"/>
      <c r="G172" s="813"/>
      <c r="H172" s="120" t="s">
        <v>3289</v>
      </c>
      <c r="I172" s="55" t="s">
        <v>3290</v>
      </c>
      <c r="J172" s="1274"/>
      <c r="K172" s="1277"/>
      <c r="L172" s="1274"/>
      <c r="M172" s="1277"/>
      <c r="N172" s="1280"/>
      <c r="O172" s="1277"/>
      <c r="P172" s="1280"/>
      <c r="Q172" s="1274"/>
      <c r="R172" s="1281"/>
    </row>
    <row r="173" spans="1:18" s="13" customFormat="1" ht="42" customHeight="1" x14ac:dyDescent="0.25">
      <c r="A173" s="1273">
        <v>36</v>
      </c>
      <c r="B173" s="1250">
        <v>6</v>
      </c>
      <c r="C173" s="1250">
        <v>1</v>
      </c>
      <c r="D173" s="1246">
        <v>6</v>
      </c>
      <c r="E173" s="1251" t="s">
        <v>3291</v>
      </c>
      <c r="F173" s="1271" t="s">
        <v>3292</v>
      </c>
      <c r="G173" s="1246" t="s">
        <v>250</v>
      </c>
      <c r="H173" s="316" t="s">
        <v>170</v>
      </c>
      <c r="I173" s="316">
        <v>1</v>
      </c>
      <c r="J173" s="1272" t="s">
        <v>3293</v>
      </c>
      <c r="K173" s="1245"/>
      <c r="L173" s="1245" t="s">
        <v>52</v>
      </c>
      <c r="M173" s="1245"/>
      <c r="N173" s="1247">
        <v>210000</v>
      </c>
      <c r="O173" s="1247"/>
      <c r="P173" s="1247">
        <v>210000</v>
      </c>
      <c r="Q173" s="1245" t="s">
        <v>3294</v>
      </c>
      <c r="R173" s="1270" t="s">
        <v>3295</v>
      </c>
    </row>
    <row r="174" spans="1:18" s="13" customFormat="1" ht="46.5" customHeight="1" x14ac:dyDescent="0.25">
      <c r="A174" s="1273"/>
      <c r="B174" s="1250"/>
      <c r="C174" s="1250"/>
      <c r="D174" s="1246"/>
      <c r="E174" s="1251"/>
      <c r="F174" s="1271"/>
      <c r="G174" s="1246"/>
      <c r="H174" s="316" t="s">
        <v>918</v>
      </c>
      <c r="I174" s="316">
        <v>20</v>
      </c>
      <c r="J174" s="1272"/>
      <c r="K174" s="1245"/>
      <c r="L174" s="1245"/>
      <c r="M174" s="1245"/>
      <c r="N174" s="1247"/>
      <c r="O174" s="1247"/>
      <c r="P174" s="1247"/>
      <c r="Q174" s="1245"/>
      <c r="R174" s="1270"/>
    </row>
    <row r="175" spans="1:18" s="13" customFormat="1" ht="32.25" customHeight="1" x14ac:dyDescent="0.25">
      <c r="A175" s="1273"/>
      <c r="B175" s="1250"/>
      <c r="C175" s="1250"/>
      <c r="D175" s="1246"/>
      <c r="E175" s="1251"/>
      <c r="F175" s="1271"/>
      <c r="G175" s="1246"/>
      <c r="H175" s="317" t="s">
        <v>3296</v>
      </c>
      <c r="I175" s="318">
        <v>1</v>
      </c>
      <c r="J175" s="1272"/>
      <c r="K175" s="1245"/>
      <c r="L175" s="1245"/>
      <c r="M175" s="1245"/>
      <c r="N175" s="1247"/>
      <c r="O175" s="1247"/>
      <c r="P175" s="1247"/>
      <c r="Q175" s="1245"/>
      <c r="R175" s="1270"/>
    </row>
    <row r="176" spans="1:18" s="761" customFormat="1" ht="75" customHeight="1" x14ac:dyDescent="0.25">
      <c r="A176" s="1254">
        <v>37</v>
      </c>
      <c r="B176" s="1254">
        <v>1</v>
      </c>
      <c r="C176" s="1255">
        <v>1</v>
      </c>
      <c r="D176" s="1254">
        <v>6</v>
      </c>
      <c r="E176" s="1255" t="s">
        <v>3297</v>
      </c>
      <c r="F176" s="1255" t="s">
        <v>3298</v>
      </c>
      <c r="G176" s="1255" t="s">
        <v>3299</v>
      </c>
      <c r="H176" s="759" t="s">
        <v>79</v>
      </c>
      <c r="I176" s="760">
        <v>1</v>
      </c>
      <c r="J176" s="1255" t="s">
        <v>3300</v>
      </c>
      <c r="K176" s="1255"/>
      <c r="L176" s="1269" t="s">
        <v>52</v>
      </c>
      <c r="M176" s="1269"/>
      <c r="N176" s="1267">
        <v>160000</v>
      </c>
      <c r="O176" s="1267"/>
      <c r="P176" s="1267">
        <v>160000</v>
      </c>
      <c r="Q176" s="1255" t="s">
        <v>3301</v>
      </c>
      <c r="R176" s="1268" t="s">
        <v>3302</v>
      </c>
    </row>
    <row r="177" spans="1:18" s="761" customFormat="1" ht="82.5" customHeight="1" x14ac:dyDescent="0.25">
      <c r="A177" s="1254"/>
      <c r="B177" s="1254"/>
      <c r="C177" s="1255"/>
      <c r="D177" s="1254"/>
      <c r="E177" s="1255"/>
      <c r="F177" s="1255"/>
      <c r="G177" s="1255"/>
      <c r="H177" s="759" t="s">
        <v>918</v>
      </c>
      <c r="I177" s="760">
        <v>152</v>
      </c>
      <c r="J177" s="1255"/>
      <c r="K177" s="1255"/>
      <c r="L177" s="1269"/>
      <c r="M177" s="1269"/>
      <c r="N177" s="1267"/>
      <c r="O177" s="1267"/>
      <c r="P177" s="1267"/>
      <c r="Q177" s="1255"/>
      <c r="R177" s="1268"/>
    </row>
    <row r="178" spans="1:18" s="761" customFormat="1" ht="108" customHeight="1" x14ac:dyDescent="0.25">
      <c r="A178" s="1254"/>
      <c r="B178" s="1254"/>
      <c r="C178" s="1255"/>
      <c r="D178" s="1254"/>
      <c r="E178" s="1255"/>
      <c r="F178" s="1255"/>
      <c r="G178" s="1255"/>
      <c r="H178" s="762" t="s">
        <v>220</v>
      </c>
      <c r="I178" s="760">
        <v>1</v>
      </c>
      <c r="J178" s="1255"/>
      <c r="K178" s="1255"/>
      <c r="L178" s="1269"/>
      <c r="M178" s="1269"/>
      <c r="N178" s="1267"/>
      <c r="O178" s="1267"/>
      <c r="P178" s="1267"/>
      <c r="Q178" s="1255"/>
      <c r="R178" s="1268"/>
    </row>
    <row r="179" spans="1:18" s="13" customFormat="1" ht="59.25" customHeight="1" x14ac:dyDescent="0.25">
      <c r="A179" s="1264">
        <v>38</v>
      </c>
      <c r="B179" s="1265">
        <v>6</v>
      </c>
      <c r="C179" s="1256">
        <v>1</v>
      </c>
      <c r="D179" s="1265">
        <v>13</v>
      </c>
      <c r="E179" s="1266" t="s">
        <v>3303</v>
      </c>
      <c r="F179" s="1256" t="s">
        <v>3304</v>
      </c>
      <c r="G179" s="1256" t="s">
        <v>197</v>
      </c>
      <c r="H179" s="319" t="s">
        <v>3305</v>
      </c>
      <c r="I179" s="320">
        <v>45000</v>
      </c>
      <c r="J179" s="1256" t="s">
        <v>3306</v>
      </c>
      <c r="K179" s="1256"/>
      <c r="L179" s="1257" t="s">
        <v>52</v>
      </c>
      <c r="M179" s="1257"/>
      <c r="N179" s="1258">
        <v>25000</v>
      </c>
      <c r="O179" s="1258"/>
      <c r="P179" s="1258">
        <v>25000</v>
      </c>
      <c r="Q179" s="1256" t="s">
        <v>3294</v>
      </c>
      <c r="R179" s="1256" t="s">
        <v>3302</v>
      </c>
    </row>
    <row r="180" spans="1:18" s="13" customFormat="1" ht="70.5" customHeight="1" x14ac:dyDescent="0.25">
      <c r="A180" s="1264"/>
      <c r="B180" s="1265"/>
      <c r="C180" s="1256"/>
      <c r="D180" s="1265"/>
      <c r="E180" s="1266"/>
      <c r="F180" s="1256"/>
      <c r="G180" s="1256"/>
      <c r="H180" s="319" t="s">
        <v>3307</v>
      </c>
      <c r="I180" s="320">
        <v>10000</v>
      </c>
      <c r="J180" s="1256"/>
      <c r="K180" s="1256"/>
      <c r="L180" s="1257"/>
      <c r="M180" s="1257"/>
      <c r="N180" s="1258"/>
      <c r="O180" s="1258"/>
      <c r="P180" s="1258"/>
      <c r="Q180" s="1256"/>
      <c r="R180" s="1256"/>
    </row>
    <row r="181" spans="1:18" s="13" customFormat="1" ht="81" customHeight="1" x14ac:dyDescent="0.25">
      <c r="A181" s="1264"/>
      <c r="B181" s="1265"/>
      <c r="C181" s="1256"/>
      <c r="D181" s="1265"/>
      <c r="E181" s="1266"/>
      <c r="F181" s="1256"/>
      <c r="G181" s="1256"/>
      <c r="H181" s="319" t="s">
        <v>3308</v>
      </c>
      <c r="I181" s="320">
        <v>1500</v>
      </c>
      <c r="J181" s="1256"/>
      <c r="K181" s="1256"/>
      <c r="L181" s="1257"/>
      <c r="M181" s="1257"/>
      <c r="N181" s="1258"/>
      <c r="O181" s="1258"/>
      <c r="P181" s="1258"/>
      <c r="Q181" s="1256"/>
      <c r="R181" s="1256"/>
    </row>
    <row r="182" spans="1:18" s="763" customFormat="1" ht="27" customHeight="1" x14ac:dyDescent="0.25">
      <c r="A182" s="806">
        <v>39</v>
      </c>
      <c r="B182" s="1254">
        <v>2</v>
      </c>
      <c r="C182" s="1254">
        <v>1</v>
      </c>
      <c r="D182" s="1255">
        <v>6</v>
      </c>
      <c r="E182" s="1255" t="s">
        <v>3309</v>
      </c>
      <c r="F182" s="1255" t="s">
        <v>3310</v>
      </c>
      <c r="G182" s="1255" t="s">
        <v>280</v>
      </c>
      <c r="H182" s="759" t="s">
        <v>1300</v>
      </c>
      <c r="I182" s="759">
        <v>2</v>
      </c>
      <c r="J182" s="1262" t="s">
        <v>3311</v>
      </c>
      <c r="K182" s="1259"/>
      <c r="L182" s="1262" t="s">
        <v>52</v>
      </c>
      <c r="M182" s="1259"/>
      <c r="N182" s="1260">
        <v>344866.9</v>
      </c>
      <c r="O182" s="1259"/>
      <c r="P182" s="1260">
        <v>344866.9</v>
      </c>
      <c r="Q182" s="1261" t="s">
        <v>3312</v>
      </c>
      <c r="R182" s="1262" t="s">
        <v>3313</v>
      </c>
    </row>
    <row r="183" spans="1:18" s="763" customFormat="1" ht="32.25" customHeight="1" x14ac:dyDescent="0.25">
      <c r="A183" s="806"/>
      <c r="B183" s="1254"/>
      <c r="C183" s="1254"/>
      <c r="D183" s="1255"/>
      <c r="E183" s="1255"/>
      <c r="F183" s="1255"/>
      <c r="G183" s="1255"/>
      <c r="H183" s="759" t="s">
        <v>918</v>
      </c>
      <c r="I183" s="759">
        <v>200</v>
      </c>
      <c r="J183" s="1262"/>
      <c r="K183" s="1259"/>
      <c r="L183" s="1262"/>
      <c r="M183" s="1259"/>
      <c r="N183" s="1260"/>
      <c r="O183" s="1259"/>
      <c r="P183" s="1260"/>
      <c r="Q183" s="1261"/>
      <c r="R183" s="1262"/>
    </row>
    <row r="184" spans="1:18" s="763" customFormat="1" ht="32.25" customHeight="1" x14ac:dyDescent="0.25">
      <c r="A184" s="806"/>
      <c r="B184" s="1254"/>
      <c r="C184" s="1254"/>
      <c r="D184" s="1255"/>
      <c r="E184" s="1255"/>
      <c r="F184" s="1255"/>
      <c r="G184" s="1255" t="s">
        <v>250</v>
      </c>
      <c r="H184" s="759" t="s">
        <v>3314</v>
      </c>
      <c r="I184" s="764" t="s">
        <v>39</v>
      </c>
      <c r="J184" s="1262"/>
      <c r="K184" s="1259"/>
      <c r="L184" s="1262"/>
      <c r="M184" s="1259"/>
      <c r="N184" s="1260"/>
      <c r="O184" s="1259"/>
      <c r="P184" s="1260"/>
      <c r="Q184" s="1261"/>
      <c r="R184" s="1262"/>
    </row>
    <row r="185" spans="1:18" s="763" customFormat="1" ht="32.25" customHeight="1" x14ac:dyDescent="0.25">
      <c r="A185" s="806"/>
      <c r="B185" s="1254"/>
      <c r="C185" s="1254"/>
      <c r="D185" s="1255"/>
      <c r="E185" s="1255"/>
      <c r="F185" s="1255"/>
      <c r="G185" s="1255"/>
      <c r="H185" s="765" t="s">
        <v>597</v>
      </c>
      <c r="I185" s="764" t="s">
        <v>1156</v>
      </c>
      <c r="J185" s="1262"/>
      <c r="K185" s="1259"/>
      <c r="L185" s="1262"/>
      <c r="M185" s="1259"/>
      <c r="N185" s="1260"/>
      <c r="O185" s="1259"/>
      <c r="P185" s="1260"/>
      <c r="Q185" s="1261"/>
      <c r="R185" s="1262"/>
    </row>
    <row r="186" spans="1:18" s="763" customFormat="1" ht="32.25" customHeight="1" x14ac:dyDescent="0.25">
      <c r="A186" s="806"/>
      <c r="B186" s="1254"/>
      <c r="C186" s="1254"/>
      <c r="D186" s="1255"/>
      <c r="E186" s="1255"/>
      <c r="F186" s="1255"/>
      <c r="G186" s="1255" t="s">
        <v>301</v>
      </c>
      <c r="H186" s="765" t="s">
        <v>1025</v>
      </c>
      <c r="I186" s="764" t="s">
        <v>1079</v>
      </c>
      <c r="J186" s="1262"/>
      <c r="K186" s="1259"/>
      <c r="L186" s="1262"/>
      <c r="M186" s="1259"/>
      <c r="N186" s="1260"/>
      <c r="O186" s="1259"/>
      <c r="P186" s="1260"/>
      <c r="Q186" s="1261"/>
      <c r="R186" s="1262"/>
    </row>
    <row r="187" spans="1:18" s="763" customFormat="1" ht="27" customHeight="1" x14ac:dyDescent="0.25">
      <c r="A187" s="806"/>
      <c r="B187" s="1254"/>
      <c r="C187" s="1254"/>
      <c r="D187" s="1255"/>
      <c r="E187" s="1255"/>
      <c r="F187" s="1255"/>
      <c r="G187" s="1255"/>
      <c r="H187" s="765" t="s">
        <v>656</v>
      </c>
      <c r="I187" s="764" t="s">
        <v>3315</v>
      </c>
      <c r="J187" s="1262"/>
      <c r="K187" s="1259"/>
      <c r="L187" s="1262"/>
      <c r="M187" s="1259"/>
      <c r="N187" s="1260"/>
      <c r="O187" s="1259"/>
      <c r="P187" s="1260"/>
      <c r="Q187" s="1261"/>
      <c r="R187" s="1262"/>
    </row>
    <row r="188" spans="1:18" s="763" customFormat="1" ht="27" customHeight="1" x14ac:dyDescent="0.25">
      <c r="A188" s="806"/>
      <c r="B188" s="1254"/>
      <c r="C188" s="1254"/>
      <c r="D188" s="1255"/>
      <c r="E188" s="1255"/>
      <c r="F188" s="1255"/>
      <c r="G188" s="1255" t="s">
        <v>3316</v>
      </c>
      <c r="H188" s="1255" t="s">
        <v>71</v>
      </c>
      <c r="I188" s="1263" t="s">
        <v>39</v>
      </c>
      <c r="J188" s="1262"/>
      <c r="K188" s="1259"/>
      <c r="L188" s="1262"/>
      <c r="M188" s="1259"/>
      <c r="N188" s="1260"/>
      <c r="O188" s="1259"/>
      <c r="P188" s="1260"/>
      <c r="Q188" s="1261"/>
      <c r="R188" s="1262"/>
    </row>
    <row r="189" spans="1:18" s="763" customFormat="1" ht="27" customHeight="1" x14ac:dyDescent="0.25">
      <c r="A189" s="806"/>
      <c r="B189" s="1254"/>
      <c r="C189" s="1254"/>
      <c r="D189" s="1255"/>
      <c r="E189" s="1255"/>
      <c r="F189" s="1255"/>
      <c r="G189" s="1255"/>
      <c r="H189" s="1255"/>
      <c r="I189" s="1263"/>
      <c r="J189" s="1262"/>
      <c r="K189" s="1259"/>
      <c r="L189" s="1262"/>
      <c r="M189" s="1259"/>
      <c r="N189" s="1260"/>
      <c r="O189" s="1259"/>
      <c r="P189" s="1260"/>
      <c r="Q189" s="1261"/>
      <c r="R189" s="1262"/>
    </row>
    <row r="190" spans="1:18" s="763" customFormat="1" ht="27" customHeight="1" x14ac:dyDescent="0.25">
      <c r="A190" s="806"/>
      <c r="B190" s="1254"/>
      <c r="C190" s="1254"/>
      <c r="D190" s="1255"/>
      <c r="E190" s="1255"/>
      <c r="F190" s="1255"/>
      <c r="G190" s="765" t="s">
        <v>848</v>
      </c>
      <c r="H190" s="759" t="s">
        <v>1338</v>
      </c>
      <c r="I190" s="764" t="s">
        <v>3317</v>
      </c>
      <c r="J190" s="1262"/>
      <c r="K190" s="1259"/>
      <c r="L190" s="1262"/>
      <c r="M190" s="1259"/>
      <c r="N190" s="1260"/>
      <c r="O190" s="1259"/>
      <c r="P190" s="1260"/>
      <c r="Q190" s="1261"/>
      <c r="R190" s="1262"/>
    </row>
    <row r="191" spans="1:18" s="18" customFormat="1" ht="23.25" customHeight="1" x14ac:dyDescent="0.25">
      <c r="A191" s="804">
        <v>40</v>
      </c>
      <c r="B191" s="804">
        <v>3</v>
      </c>
      <c r="C191" s="810" t="s">
        <v>2367</v>
      </c>
      <c r="D191" s="804">
        <v>3</v>
      </c>
      <c r="E191" s="810" t="s">
        <v>3318</v>
      </c>
      <c r="F191" s="810" t="s">
        <v>3319</v>
      </c>
      <c r="G191" s="807" t="s">
        <v>3320</v>
      </c>
      <c r="H191" s="739" t="s">
        <v>988</v>
      </c>
      <c r="I191" s="274">
        <v>1</v>
      </c>
      <c r="J191" s="810" t="s">
        <v>3321</v>
      </c>
      <c r="K191" s="810"/>
      <c r="L191" s="1118" t="s">
        <v>52</v>
      </c>
      <c r="M191" s="1118"/>
      <c r="N191" s="823">
        <v>260000</v>
      </c>
      <c r="O191" s="823"/>
      <c r="P191" s="823">
        <v>250655.84</v>
      </c>
      <c r="Q191" s="1252" t="s">
        <v>3312</v>
      </c>
      <c r="R191" s="810" t="s">
        <v>3322</v>
      </c>
    </row>
    <row r="192" spans="1:18" s="18" customFormat="1" ht="27.75" customHeight="1" x14ac:dyDescent="0.25">
      <c r="A192" s="805"/>
      <c r="B192" s="805"/>
      <c r="C192" s="812"/>
      <c r="D192" s="805"/>
      <c r="E192" s="812"/>
      <c r="F192" s="812"/>
      <c r="G192" s="807"/>
      <c r="H192" s="667" t="s">
        <v>918</v>
      </c>
      <c r="I192" s="274">
        <v>80</v>
      </c>
      <c r="J192" s="812"/>
      <c r="K192" s="812"/>
      <c r="L192" s="1177"/>
      <c r="M192" s="1177"/>
      <c r="N192" s="824"/>
      <c r="O192" s="824"/>
      <c r="P192" s="824"/>
      <c r="Q192" s="1253"/>
      <c r="R192" s="812"/>
    </row>
    <row r="193" spans="1:18" s="18" customFormat="1" ht="27" customHeight="1" x14ac:dyDescent="0.25">
      <c r="A193" s="805"/>
      <c r="B193" s="805"/>
      <c r="C193" s="812"/>
      <c r="D193" s="805"/>
      <c r="E193" s="812"/>
      <c r="F193" s="812"/>
      <c r="G193" s="807" t="s">
        <v>3323</v>
      </c>
      <c r="H193" s="739" t="s">
        <v>988</v>
      </c>
      <c r="I193" s="274">
        <v>1</v>
      </c>
      <c r="J193" s="812"/>
      <c r="K193" s="812"/>
      <c r="L193" s="1177"/>
      <c r="M193" s="1177"/>
      <c r="N193" s="824"/>
      <c r="O193" s="824"/>
      <c r="P193" s="824"/>
      <c r="Q193" s="1253"/>
      <c r="R193" s="812"/>
    </row>
    <row r="194" spans="1:18" s="18" customFormat="1" ht="29.25" customHeight="1" x14ac:dyDescent="0.25">
      <c r="A194" s="805"/>
      <c r="B194" s="805"/>
      <c r="C194" s="812"/>
      <c r="D194" s="805"/>
      <c r="E194" s="812"/>
      <c r="F194" s="812"/>
      <c r="G194" s="807"/>
      <c r="H194" s="667" t="s">
        <v>918</v>
      </c>
      <c r="I194" s="274">
        <v>79</v>
      </c>
      <c r="J194" s="812"/>
      <c r="K194" s="812"/>
      <c r="L194" s="1177"/>
      <c r="M194" s="1177"/>
      <c r="N194" s="824"/>
      <c r="O194" s="824"/>
      <c r="P194" s="824"/>
      <c r="Q194" s="1253"/>
      <c r="R194" s="812"/>
    </row>
    <row r="195" spans="1:18" s="18" customFormat="1" ht="25.5" customHeight="1" x14ac:dyDescent="0.25">
      <c r="A195" s="805"/>
      <c r="B195" s="805"/>
      <c r="C195" s="812"/>
      <c r="D195" s="805"/>
      <c r="E195" s="812"/>
      <c r="F195" s="812"/>
      <c r="G195" s="667" t="s">
        <v>3324</v>
      </c>
      <c r="H195" s="739" t="s">
        <v>1669</v>
      </c>
      <c r="I195" s="274">
        <v>4</v>
      </c>
      <c r="J195" s="812"/>
      <c r="K195" s="812"/>
      <c r="L195" s="1177"/>
      <c r="M195" s="1177"/>
      <c r="N195" s="824"/>
      <c r="O195" s="824"/>
      <c r="P195" s="824"/>
      <c r="Q195" s="1253"/>
      <c r="R195" s="812"/>
    </row>
    <row r="196" spans="1:18" s="18" customFormat="1" ht="24.75" customHeight="1" x14ac:dyDescent="0.25">
      <c r="A196" s="805"/>
      <c r="B196" s="805"/>
      <c r="C196" s="812"/>
      <c r="D196" s="805"/>
      <c r="E196" s="812"/>
      <c r="F196" s="812"/>
      <c r="G196" s="807" t="s">
        <v>220</v>
      </c>
      <c r="H196" s="739" t="s">
        <v>1025</v>
      </c>
      <c r="I196" s="274">
        <v>1</v>
      </c>
      <c r="J196" s="812"/>
      <c r="K196" s="812"/>
      <c r="L196" s="1177"/>
      <c r="M196" s="1177"/>
      <c r="N196" s="824"/>
      <c r="O196" s="824"/>
      <c r="P196" s="824"/>
      <c r="Q196" s="1253"/>
      <c r="R196" s="812"/>
    </row>
    <row r="197" spans="1:18" s="18" customFormat="1" ht="25.5" customHeight="1" x14ac:dyDescent="0.25">
      <c r="A197" s="805"/>
      <c r="B197" s="805"/>
      <c r="C197" s="812"/>
      <c r="D197" s="805"/>
      <c r="E197" s="812"/>
      <c r="F197" s="812"/>
      <c r="G197" s="807"/>
      <c r="H197" s="667" t="s">
        <v>651</v>
      </c>
      <c r="I197" s="274">
        <v>5000</v>
      </c>
      <c r="J197" s="812"/>
      <c r="K197" s="812"/>
      <c r="L197" s="1177"/>
      <c r="M197" s="1177"/>
      <c r="N197" s="824"/>
      <c r="O197" s="824"/>
      <c r="P197" s="824"/>
      <c r="Q197" s="1253"/>
      <c r="R197" s="812"/>
    </row>
    <row r="198" spans="1:18" s="18" customFormat="1" x14ac:dyDescent="0.25">
      <c r="A198" s="805"/>
      <c r="B198" s="805"/>
      <c r="C198" s="812"/>
      <c r="D198" s="805"/>
      <c r="E198" s="812"/>
      <c r="F198" s="812"/>
      <c r="G198" s="810" t="s">
        <v>848</v>
      </c>
      <c r="H198" s="810" t="s">
        <v>1338</v>
      </c>
      <c r="I198" s="866">
        <v>15</v>
      </c>
      <c r="J198" s="812"/>
      <c r="K198" s="812"/>
      <c r="L198" s="1177"/>
      <c r="M198" s="1177"/>
      <c r="N198" s="824"/>
      <c r="O198" s="824"/>
      <c r="P198" s="824"/>
      <c r="Q198" s="1253"/>
      <c r="R198" s="812"/>
    </row>
    <row r="199" spans="1:18" s="18" customFormat="1" x14ac:dyDescent="0.25">
      <c r="A199" s="805"/>
      <c r="B199" s="805"/>
      <c r="C199" s="812"/>
      <c r="D199" s="805"/>
      <c r="E199" s="812"/>
      <c r="F199" s="812"/>
      <c r="G199" s="812"/>
      <c r="H199" s="812"/>
      <c r="I199" s="812"/>
      <c r="J199" s="812"/>
      <c r="K199" s="812"/>
      <c r="L199" s="1177"/>
      <c r="M199" s="1177"/>
      <c r="N199" s="824"/>
      <c r="O199" s="824"/>
      <c r="P199" s="824"/>
      <c r="Q199" s="1253"/>
      <c r="R199" s="812"/>
    </row>
    <row r="200" spans="1:18" ht="30" customHeight="1" x14ac:dyDescent="0.25">
      <c r="A200" s="1249" t="s">
        <v>1044</v>
      </c>
      <c r="B200" s="1250">
        <v>5</v>
      </c>
      <c r="C200" s="1250">
        <v>1</v>
      </c>
      <c r="D200" s="1246">
        <v>6</v>
      </c>
      <c r="E200" s="1251" t="s">
        <v>3325</v>
      </c>
      <c r="F200" s="1246" t="s">
        <v>3326</v>
      </c>
      <c r="G200" s="1246" t="s">
        <v>3327</v>
      </c>
      <c r="H200" s="321" t="s">
        <v>988</v>
      </c>
      <c r="I200" s="321">
        <v>1</v>
      </c>
      <c r="J200" s="1245" t="s">
        <v>3328</v>
      </c>
      <c r="K200" s="1245"/>
      <c r="L200" s="1245" t="s">
        <v>52</v>
      </c>
      <c r="M200" s="1245"/>
      <c r="N200" s="1247">
        <v>300000</v>
      </c>
      <c r="O200" s="1247"/>
      <c r="P200" s="1247">
        <v>300000</v>
      </c>
      <c r="Q200" s="1248" t="s">
        <v>3312</v>
      </c>
      <c r="R200" s="1245" t="s">
        <v>3322</v>
      </c>
    </row>
    <row r="201" spans="1:18" ht="37.5" customHeight="1" x14ac:dyDescent="0.25">
      <c r="A201" s="1249"/>
      <c r="B201" s="1250"/>
      <c r="C201" s="1250"/>
      <c r="D201" s="1246"/>
      <c r="E201" s="1251"/>
      <c r="F201" s="1246"/>
      <c r="G201" s="1246"/>
      <c r="H201" s="321" t="s">
        <v>918</v>
      </c>
      <c r="I201" s="321">
        <v>100</v>
      </c>
      <c r="J201" s="1245"/>
      <c r="K201" s="1245"/>
      <c r="L201" s="1245"/>
      <c r="M201" s="1245"/>
      <c r="N201" s="1247"/>
      <c r="O201" s="1247"/>
      <c r="P201" s="1247"/>
      <c r="Q201" s="1248"/>
      <c r="R201" s="1245"/>
    </row>
    <row r="202" spans="1:18" ht="36.75" customHeight="1" x14ac:dyDescent="0.25">
      <c r="A202" s="1249"/>
      <c r="B202" s="1250"/>
      <c r="C202" s="1250"/>
      <c r="D202" s="1246"/>
      <c r="E202" s="1251"/>
      <c r="F202" s="1246"/>
      <c r="G202" s="1246" t="s">
        <v>2205</v>
      </c>
      <c r="H202" s="321" t="s">
        <v>3329</v>
      </c>
      <c r="I202" s="322">
        <v>1</v>
      </c>
      <c r="J202" s="1245"/>
      <c r="K202" s="1245"/>
      <c r="L202" s="1245"/>
      <c r="M202" s="1245"/>
      <c r="N202" s="1247"/>
      <c r="O202" s="1247"/>
      <c r="P202" s="1247"/>
      <c r="Q202" s="1248"/>
      <c r="R202" s="1245"/>
    </row>
    <row r="203" spans="1:18" ht="30.75" customHeight="1" x14ac:dyDescent="0.25">
      <c r="A203" s="1249"/>
      <c r="B203" s="1250"/>
      <c r="C203" s="1250"/>
      <c r="D203" s="1246"/>
      <c r="E203" s="1251"/>
      <c r="F203" s="1246"/>
      <c r="G203" s="1246"/>
      <c r="H203" s="321" t="s">
        <v>918</v>
      </c>
      <c r="I203" s="322">
        <v>32</v>
      </c>
      <c r="J203" s="1245"/>
      <c r="K203" s="1245"/>
      <c r="L203" s="1245"/>
      <c r="M203" s="1245"/>
      <c r="N203" s="1247"/>
      <c r="O203" s="1247"/>
      <c r="P203" s="1247"/>
      <c r="Q203" s="1248"/>
      <c r="R203" s="1245"/>
    </row>
    <row r="204" spans="1:18" ht="28.5" customHeight="1" x14ac:dyDescent="0.25">
      <c r="A204" s="832">
        <v>42</v>
      </c>
      <c r="B204" s="832" t="s">
        <v>3330</v>
      </c>
      <c r="C204" s="832" t="s">
        <v>2367</v>
      </c>
      <c r="D204" s="832">
        <v>7</v>
      </c>
      <c r="E204" s="832" t="s">
        <v>3331</v>
      </c>
      <c r="F204" s="832" t="s">
        <v>3332</v>
      </c>
      <c r="G204" s="832" t="s">
        <v>170</v>
      </c>
      <c r="H204" s="121" t="s">
        <v>918</v>
      </c>
      <c r="I204" s="124">
        <v>16</v>
      </c>
      <c r="J204" s="832" t="s">
        <v>3333</v>
      </c>
      <c r="K204" s="832"/>
      <c r="L204" s="832" t="s">
        <v>52</v>
      </c>
      <c r="M204" s="832"/>
      <c r="N204" s="1046">
        <v>105281.87</v>
      </c>
      <c r="O204" s="1046"/>
      <c r="P204" s="1046">
        <v>105281.87</v>
      </c>
      <c r="Q204" s="832" t="s">
        <v>3334</v>
      </c>
      <c r="R204" s="832" t="s">
        <v>3335</v>
      </c>
    </row>
    <row r="205" spans="1:18" ht="72.75" customHeight="1" x14ac:dyDescent="0.25">
      <c r="A205" s="832"/>
      <c r="B205" s="832"/>
      <c r="C205" s="832"/>
      <c r="D205" s="832"/>
      <c r="E205" s="832"/>
      <c r="F205" s="832"/>
      <c r="G205" s="832"/>
      <c r="H205" s="121" t="s">
        <v>170</v>
      </c>
      <c r="I205" s="124">
        <v>1</v>
      </c>
      <c r="J205" s="832"/>
      <c r="K205" s="832"/>
      <c r="L205" s="832"/>
      <c r="M205" s="832"/>
      <c r="N205" s="1046"/>
      <c r="O205" s="1046"/>
      <c r="P205" s="1046"/>
      <c r="Q205" s="832"/>
      <c r="R205" s="832"/>
    </row>
    <row r="206" spans="1:18" s="18" customFormat="1" ht="65.25" customHeight="1" x14ac:dyDescent="0.25">
      <c r="A206" s="807">
        <v>43</v>
      </c>
      <c r="B206" s="807">
        <v>1.6</v>
      </c>
      <c r="C206" s="807">
        <v>2</v>
      </c>
      <c r="D206" s="807">
        <v>3</v>
      </c>
      <c r="E206" s="807" t="s">
        <v>6299</v>
      </c>
      <c r="F206" s="807" t="s">
        <v>6300</v>
      </c>
      <c r="G206" s="807" t="s">
        <v>3336</v>
      </c>
      <c r="H206" s="667" t="s">
        <v>918</v>
      </c>
      <c r="I206" s="274">
        <v>81</v>
      </c>
      <c r="J206" s="807" t="s">
        <v>3337</v>
      </c>
      <c r="K206" s="807"/>
      <c r="L206" s="807" t="s">
        <v>52</v>
      </c>
      <c r="M206" s="807"/>
      <c r="N206" s="1243">
        <v>66991.28</v>
      </c>
      <c r="O206" s="1244"/>
      <c r="P206" s="1060">
        <v>66991.28</v>
      </c>
      <c r="Q206" s="807" t="s">
        <v>3334</v>
      </c>
      <c r="R206" s="807" t="s">
        <v>3335</v>
      </c>
    </row>
    <row r="207" spans="1:18" s="18" customFormat="1" ht="105" x14ac:dyDescent="0.25">
      <c r="A207" s="807"/>
      <c r="B207" s="807"/>
      <c r="C207" s="807"/>
      <c r="D207" s="807"/>
      <c r="E207" s="807"/>
      <c r="F207" s="807"/>
      <c r="G207" s="807"/>
      <c r="H207" s="667" t="s">
        <v>6301</v>
      </c>
      <c r="I207" s="274">
        <v>1</v>
      </c>
      <c r="J207" s="807"/>
      <c r="K207" s="807"/>
      <c r="L207" s="807"/>
      <c r="M207" s="807"/>
      <c r="N207" s="1243"/>
      <c r="O207" s="1244"/>
      <c r="P207" s="1060"/>
      <c r="Q207" s="807"/>
      <c r="R207" s="807"/>
    </row>
    <row r="208" spans="1:18" x14ac:dyDescent="0.25">
      <c r="M208" s="2"/>
      <c r="N208" s="2"/>
      <c r="O208" s="2"/>
      <c r="P208" s="2"/>
    </row>
    <row r="209" spans="13:16" x14ac:dyDescent="0.25">
      <c r="M209" s="955" t="s">
        <v>242</v>
      </c>
      <c r="N209" s="956"/>
      <c r="O209" s="957" t="s">
        <v>243</v>
      </c>
      <c r="P209" s="957"/>
    </row>
    <row r="210" spans="13:16" x14ac:dyDescent="0.25">
      <c r="M210" s="54" t="s">
        <v>244</v>
      </c>
      <c r="N210" s="54" t="s">
        <v>245</v>
      </c>
      <c r="O210" s="54" t="s">
        <v>244</v>
      </c>
      <c r="P210" s="54" t="s">
        <v>245</v>
      </c>
    </row>
    <row r="211" spans="13:16" x14ac:dyDescent="0.25">
      <c r="M211" s="62">
        <v>10</v>
      </c>
      <c r="N211" s="268">
        <f>P7+P167+P173+P176+P179+P182+P191+P200+P204+P206</f>
        <v>1624008.61</v>
      </c>
      <c r="O211" s="62">
        <v>33</v>
      </c>
      <c r="P211" s="268">
        <f>SUM(P10:P166)</f>
        <v>5494743.3399999999</v>
      </c>
    </row>
  </sheetData>
  <mergeCells count="721">
    <mergeCell ref="A12:A13"/>
    <mergeCell ref="A52:A56"/>
    <mergeCell ref="B52:B56"/>
    <mergeCell ref="C52:C56"/>
    <mergeCell ref="D52:D56"/>
    <mergeCell ref="E52:E56"/>
    <mergeCell ref="F52:F56"/>
    <mergeCell ref="G52:G56"/>
    <mergeCell ref="J52:J56"/>
    <mergeCell ref="K52:K56"/>
    <mergeCell ref="B12:B13"/>
    <mergeCell ref="C12:C13"/>
    <mergeCell ref="D12:D13"/>
    <mergeCell ref="E12:E13"/>
    <mergeCell ref="F12:F13"/>
    <mergeCell ref="G12:G13"/>
    <mergeCell ref="J12:J13"/>
    <mergeCell ref="K12:K13"/>
    <mergeCell ref="Q4:Q5"/>
    <mergeCell ref="Q7:Q9"/>
    <mergeCell ref="L12:L13"/>
    <mergeCell ref="M12:M13"/>
    <mergeCell ref="N12:N13"/>
    <mergeCell ref="O12:O13"/>
    <mergeCell ref="P12:P13"/>
    <mergeCell ref="Q12:Q13"/>
    <mergeCell ref="R4:R5"/>
    <mergeCell ref="G4:G5"/>
    <mergeCell ref="H4:I4"/>
    <mergeCell ref="J4:J5"/>
    <mergeCell ref="K4:L4"/>
    <mergeCell ref="M4:N4"/>
    <mergeCell ref="O4:P4"/>
    <mergeCell ref="A4:A5"/>
    <mergeCell ref="B4:B5"/>
    <mergeCell ref="C4:C5"/>
    <mergeCell ref="D4:D5"/>
    <mergeCell ref="E4:E5"/>
    <mergeCell ref="F4:F5"/>
    <mergeCell ref="R7:R9"/>
    <mergeCell ref="A10:A11"/>
    <mergeCell ref="B10:B11"/>
    <mergeCell ref="C10:C11"/>
    <mergeCell ref="D10:D11"/>
    <mergeCell ref="E10:E11"/>
    <mergeCell ref="F10:F11"/>
    <mergeCell ref="G10:G11"/>
    <mergeCell ref="K7:K9"/>
    <mergeCell ref="L7:L9"/>
    <mergeCell ref="M7:M9"/>
    <mergeCell ref="N7:N9"/>
    <mergeCell ref="O7:O9"/>
    <mergeCell ref="P7:P9"/>
    <mergeCell ref="A7:A9"/>
    <mergeCell ref="B7:B9"/>
    <mergeCell ref="C7:C9"/>
    <mergeCell ref="D7:D9"/>
    <mergeCell ref="E7:E9"/>
    <mergeCell ref="F7:F9"/>
    <mergeCell ref="G7:G9"/>
    <mergeCell ref="J7:J9"/>
    <mergeCell ref="P10:P11"/>
    <mergeCell ref="Q10:Q11"/>
    <mergeCell ref="R10:R11"/>
    <mergeCell ref="J10:J11"/>
    <mergeCell ref="K10:K11"/>
    <mergeCell ref="L10:L11"/>
    <mergeCell ref="M10:M11"/>
    <mergeCell ref="N10:N11"/>
    <mergeCell ref="O10:O11"/>
    <mergeCell ref="P14:P17"/>
    <mergeCell ref="Q14:Q17"/>
    <mergeCell ref="R14:R17"/>
    <mergeCell ref="L14:L17"/>
    <mergeCell ref="M14:M17"/>
    <mergeCell ref="N14:N17"/>
    <mergeCell ref="O14:O17"/>
    <mergeCell ref="R12:R13"/>
    <mergeCell ref="A18:A21"/>
    <mergeCell ref="B18:B21"/>
    <mergeCell ref="C18:C21"/>
    <mergeCell ref="D18:D21"/>
    <mergeCell ref="E18:E21"/>
    <mergeCell ref="F18:F21"/>
    <mergeCell ref="G18:G21"/>
    <mergeCell ref="J14:J17"/>
    <mergeCell ref="K14:K17"/>
    <mergeCell ref="A14:A17"/>
    <mergeCell ref="B14:B17"/>
    <mergeCell ref="C14:C17"/>
    <mergeCell ref="D14:D17"/>
    <mergeCell ref="E14:E17"/>
    <mergeCell ref="F14:F17"/>
    <mergeCell ref="G14:G17"/>
    <mergeCell ref="N18:N21"/>
    <mergeCell ref="O18:O21"/>
    <mergeCell ref="P18:P21"/>
    <mergeCell ref="Q18:Q21"/>
    <mergeCell ref="R18:R21"/>
    <mergeCell ref="H18:H21"/>
    <mergeCell ref="I18:I21"/>
    <mergeCell ref="J18:J21"/>
    <mergeCell ref="K18:K21"/>
    <mergeCell ref="L18:L21"/>
    <mergeCell ref="M18:M21"/>
    <mergeCell ref="Q22:Q28"/>
    <mergeCell ref="R22:R28"/>
    <mergeCell ref="F22:F28"/>
    <mergeCell ref="G22:G28"/>
    <mergeCell ref="J22:J28"/>
    <mergeCell ref="K22:K28"/>
    <mergeCell ref="L22:L28"/>
    <mergeCell ref="M22:M28"/>
    <mergeCell ref="A22:A28"/>
    <mergeCell ref="B22:B28"/>
    <mergeCell ref="C22:C28"/>
    <mergeCell ref="D22:D28"/>
    <mergeCell ref="E22:E28"/>
    <mergeCell ref="A29:A31"/>
    <mergeCell ref="B29:B31"/>
    <mergeCell ref="C29:C31"/>
    <mergeCell ref="D29:D31"/>
    <mergeCell ref="E29:E31"/>
    <mergeCell ref="F29:F31"/>
    <mergeCell ref="N22:N28"/>
    <mergeCell ref="O22:O28"/>
    <mergeCell ref="P22:P28"/>
    <mergeCell ref="O29:O31"/>
    <mergeCell ref="P29:P31"/>
    <mergeCell ref="Q29:Q31"/>
    <mergeCell ref="R29:R31"/>
    <mergeCell ref="G29:G31"/>
    <mergeCell ref="J29:J31"/>
    <mergeCell ref="K29:K31"/>
    <mergeCell ref="L29:L31"/>
    <mergeCell ref="M29:M31"/>
    <mergeCell ref="N29:N31"/>
    <mergeCell ref="A38:A42"/>
    <mergeCell ref="B38:B42"/>
    <mergeCell ref="C38:C42"/>
    <mergeCell ref="D38:D42"/>
    <mergeCell ref="E38:E42"/>
    <mergeCell ref="O32:O37"/>
    <mergeCell ref="P32:P37"/>
    <mergeCell ref="Q32:Q37"/>
    <mergeCell ref="R32:R37"/>
    <mergeCell ref="G32:G37"/>
    <mergeCell ref="J32:J37"/>
    <mergeCell ref="K32:K37"/>
    <mergeCell ref="L32:L37"/>
    <mergeCell ref="M32:M37"/>
    <mergeCell ref="N32:N37"/>
    <mergeCell ref="A32:A37"/>
    <mergeCell ref="B32:B37"/>
    <mergeCell ref="C32:C37"/>
    <mergeCell ref="D32:D37"/>
    <mergeCell ref="E32:E37"/>
    <mergeCell ref="F32:F37"/>
    <mergeCell ref="N38:N42"/>
    <mergeCell ref="O38:O42"/>
    <mergeCell ref="P38:P42"/>
    <mergeCell ref="Q38:Q42"/>
    <mergeCell ref="R38:R42"/>
    <mergeCell ref="F38:F42"/>
    <mergeCell ref="G38:G42"/>
    <mergeCell ref="J38:J42"/>
    <mergeCell ref="K38:K42"/>
    <mergeCell ref="L38:L42"/>
    <mergeCell ref="M38:M42"/>
    <mergeCell ref="R43:R46"/>
    <mergeCell ref="H45:H46"/>
    <mergeCell ref="I45:I46"/>
    <mergeCell ref="G43:G46"/>
    <mergeCell ref="J43:J46"/>
    <mergeCell ref="K43:K46"/>
    <mergeCell ref="L43:L46"/>
    <mergeCell ref="M43:M46"/>
    <mergeCell ref="N43:N46"/>
    <mergeCell ref="A47:A51"/>
    <mergeCell ref="B47:B51"/>
    <mergeCell ref="C47:C51"/>
    <mergeCell ref="D47:D51"/>
    <mergeCell ref="E47:E51"/>
    <mergeCell ref="F47:F51"/>
    <mergeCell ref="O43:O46"/>
    <mergeCell ref="P43:P46"/>
    <mergeCell ref="Q43:Q46"/>
    <mergeCell ref="A43:A46"/>
    <mergeCell ref="B43:B46"/>
    <mergeCell ref="C43:C46"/>
    <mergeCell ref="D43:D46"/>
    <mergeCell ref="E43:E46"/>
    <mergeCell ref="F43:F46"/>
    <mergeCell ref="O47:O51"/>
    <mergeCell ref="P47:P51"/>
    <mergeCell ref="Q47:Q51"/>
    <mergeCell ref="R47:R51"/>
    <mergeCell ref="G47:G51"/>
    <mergeCell ref="J47:J51"/>
    <mergeCell ref="K47:K51"/>
    <mergeCell ref="L47:L51"/>
    <mergeCell ref="M47:M51"/>
    <mergeCell ref="N47:N51"/>
    <mergeCell ref="N57:N58"/>
    <mergeCell ref="O57:O58"/>
    <mergeCell ref="P57:P58"/>
    <mergeCell ref="Q57:Q58"/>
    <mergeCell ref="R57:R58"/>
    <mergeCell ref="L57:L58"/>
    <mergeCell ref="M57:M58"/>
    <mergeCell ref="L52:L56"/>
    <mergeCell ref="M52:M56"/>
    <mergeCell ref="N52:N56"/>
    <mergeCell ref="O52:O56"/>
    <mergeCell ref="P52:P56"/>
    <mergeCell ref="Q52:Q56"/>
    <mergeCell ref="R52:R56"/>
    <mergeCell ref="A59:A67"/>
    <mergeCell ref="B59:B67"/>
    <mergeCell ref="C59:C67"/>
    <mergeCell ref="D59:D67"/>
    <mergeCell ref="E59:E67"/>
    <mergeCell ref="F57:F58"/>
    <mergeCell ref="G57:G58"/>
    <mergeCell ref="J57:J58"/>
    <mergeCell ref="K57:K58"/>
    <mergeCell ref="A57:A58"/>
    <mergeCell ref="B57:B58"/>
    <mergeCell ref="C57:C58"/>
    <mergeCell ref="D57:D58"/>
    <mergeCell ref="E57:E58"/>
    <mergeCell ref="R68:R69"/>
    <mergeCell ref="F68:F69"/>
    <mergeCell ref="G68:G69"/>
    <mergeCell ref="J68:J69"/>
    <mergeCell ref="K68:K69"/>
    <mergeCell ref="L68:L69"/>
    <mergeCell ref="M68:M69"/>
    <mergeCell ref="N59:N67"/>
    <mergeCell ref="O59:O67"/>
    <mergeCell ref="P59:P67"/>
    <mergeCell ref="Q59:Q67"/>
    <mergeCell ref="R59:R67"/>
    <mergeCell ref="F59:F67"/>
    <mergeCell ref="G59:G67"/>
    <mergeCell ref="J59:J67"/>
    <mergeCell ref="K59:K67"/>
    <mergeCell ref="L59:L67"/>
    <mergeCell ref="M59:M67"/>
    <mergeCell ref="A70:A71"/>
    <mergeCell ref="B70:B71"/>
    <mergeCell ref="C70:C71"/>
    <mergeCell ref="D70:D71"/>
    <mergeCell ref="E70:E71"/>
    <mergeCell ref="N68:N69"/>
    <mergeCell ref="O68:O69"/>
    <mergeCell ref="P68:P69"/>
    <mergeCell ref="Q68:Q69"/>
    <mergeCell ref="A68:A69"/>
    <mergeCell ref="B68:B69"/>
    <mergeCell ref="C68:C69"/>
    <mergeCell ref="D68:D69"/>
    <mergeCell ref="E68:E69"/>
    <mergeCell ref="N70:N71"/>
    <mergeCell ref="O70:O71"/>
    <mergeCell ref="P70:P71"/>
    <mergeCell ref="Q70:Q71"/>
    <mergeCell ref="R70:R71"/>
    <mergeCell ref="F70:F71"/>
    <mergeCell ref="G70:G71"/>
    <mergeCell ref="J70:J71"/>
    <mergeCell ref="K70:K71"/>
    <mergeCell ref="L70:L71"/>
    <mergeCell ref="M70:M71"/>
    <mergeCell ref="R72:R74"/>
    <mergeCell ref="H73:H74"/>
    <mergeCell ref="I73:I74"/>
    <mergeCell ref="G72:G74"/>
    <mergeCell ref="J72:J74"/>
    <mergeCell ref="K72:K74"/>
    <mergeCell ref="L72:L74"/>
    <mergeCell ref="M72:M74"/>
    <mergeCell ref="N72:N74"/>
    <mergeCell ref="A75:A80"/>
    <mergeCell ref="B75:B80"/>
    <mergeCell ref="C75:C80"/>
    <mergeCell ref="D75:D80"/>
    <mergeCell ref="E75:E80"/>
    <mergeCell ref="F75:F80"/>
    <mergeCell ref="O72:O74"/>
    <mergeCell ref="P72:P74"/>
    <mergeCell ref="Q72:Q74"/>
    <mergeCell ref="A72:A74"/>
    <mergeCell ref="B72:B74"/>
    <mergeCell ref="C72:C74"/>
    <mergeCell ref="D72:D74"/>
    <mergeCell ref="E72:E74"/>
    <mergeCell ref="F72:F74"/>
    <mergeCell ref="R81:R84"/>
    <mergeCell ref="G81:G84"/>
    <mergeCell ref="J81:J84"/>
    <mergeCell ref="K81:K84"/>
    <mergeCell ref="L81:L84"/>
    <mergeCell ref="M81:M84"/>
    <mergeCell ref="N81:N84"/>
    <mergeCell ref="O75:O80"/>
    <mergeCell ref="P75:P80"/>
    <mergeCell ref="Q75:Q80"/>
    <mergeCell ref="R75:R80"/>
    <mergeCell ref="G75:G80"/>
    <mergeCell ref="J75:J80"/>
    <mergeCell ref="K75:K80"/>
    <mergeCell ref="L75:L80"/>
    <mergeCell ref="M75:M80"/>
    <mergeCell ref="N75:N80"/>
    <mergeCell ref="A85:A89"/>
    <mergeCell ref="B85:B89"/>
    <mergeCell ref="C85:C89"/>
    <mergeCell ref="D85:D89"/>
    <mergeCell ref="E85:E89"/>
    <mergeCell ref="F85:F89"/>
    <mergeCell ref="O81:O84"/>
    <mergeCell ref="P81:P84"/>
    <mergeCell ref="Q81:Q84"/>
    <mergeCell ref="A81:A84"/>
    <mergeCell ref="B81:B84"/>
    <mergeCell ref="C81:C84"/>
    <mergeCell ref="D81:D84"/>
    <mergeCell ref="E81:E84"/>
    <mergeCell ref="F81:F84"/>
    <mergeCell ref="O85:O89"/>
    <mergeCell ref="P85:P89"/>
    <mergeCell ref="Q85:Q89"/>
    <mergeCell ref="R85:R89"/>
    <mergeCell ref="G85:G89"/>
    <mergeCell ref="J85:J89"/>
    <mergeCell ref="K85:K89"/>
    <mergeCell ref="L85:L89"/>
    <mergeCell ref="M85:M89"/>
    <mergeCell ref="N85:N89"/>
    <mergeCell ref="Q90:Q92"/>
    <mergeCell ref="R90:R92"/>
    <mergeCell ref="A93:A94"/>
    <mergeCell ref="B93:B94"/>
    <mergeCell ref="C93:C94"/>
    <mergeCell ref="D93:D94"/>
    <mergeCell ref="E93:E94"/>
    <mergeCell ref="F93:F94"/>
    <mergeCell ref="N90:N92"/>
    <mergeCell ref="O90:O92"/>
    <mergeCell ref="P90:P92"/>
    <mergeCell ref="O93:O94"/>
    <mergeCell ref="P93:P94"/>
    <mergeCell ref="F90:F92"/>
    <mergeCell ref="G90:G92"/>
    <mergeCell ref="J90:J92"/>
    <mergeCell ref="K90:K92"/>
    <mergeCell ref="L90:L92"/>
    <mergeCell ref="M90:M92"/>
    <mergeCell ref="A90:A92"/>
    <mergeCell ref="B90:B92"/>
    <mergeCell ref="C90:C92"/>
    <mergeCell ref="D90:D92"/>
    <mergeCell ref="E90:E92"/>
    <mergeCell ref="Q93:Q94"/>
    <mergeCell ref="R93:R94"/>
    <mergeCell ref="G93:G94"/>
    <mergeCell ref="J93:J94"/>
    <mergeCell ref="K93:K94"/>
    <mergeCell ref="L93:L94"/>
    <mergeCell ref="M93:M94"/>
    <mergeCell ref="N93:N94"/>
    <mergeCell ref="A99:A103"/>
    <mergeCell ref="B99:B103"/>
    <mergeCell ref="C99:C103"/>
    <mergeCell ref="D99:D103"/>
    <mergeCell ref="E99:E103"/>
    <mergeCell ref="O95:O98"/>
    <mergeCell ref="P95:P98"/>
    <mergeCell ref="Q95:Q98"/>
    <mergeCell ref="R95:R98"/>
    <mergeCell ref="G95:G98"/>
    <mergeCell ref="J95:J98"/>
    <mergeCell ref="K95:K98"/>
    <mergeCell ref="L95:L98"/>
    <mergeCell ref="M95:M98"/>
    <mergeCell ref="N95:N98"/>
    <mergeCell ref="A95:A98"/>
    <mergeCell ref="B95:B98"/>
    <mergeCell ref="C95:C98"/>
    <mergeCell ref="D95:D98"/>
    <mergeCell ref="E95:E98"/>
    <mergeCell ref="F95:F98"/>
    <mergeCell ref="N99:N103"/>
    <mergeCell ref="O99:O103"/>
    <mergeCell ref="P99:P103"/>
    <mergeCell ref="Q99:Q103"/>
    <mergeCell ref="R99:R103"/>
    <mergeCell ref="F99:F103"/>
    <mergeCell ref="G99:G103"/>
    <mergeCell ref="J99:J103"/>
    <mergeCell ref="K99:K103"/>
    <mergeCell ref="L99:L103"/>
    <mergeCell ref="M99:M103"/>
    <mergeCell ref="O104:O107"/>
    <mergeCell ref="P104:P107"/>
    <mergeCell ref="Q104:Q107"/>
    <mergeCell ref="R104:R107"/>
    <mergeCell ref="M104:M107"/>
    <mergeCell ref="N104:N107"/>
    <mergeCell ref="B108:B114"/>
    <mergeCell ref="C108:C114"/>
    <mergeCell ref="D108:D114"/>
    <mergeCell ref="E108:E114"/>
    <mergeCell ref="G104:G107"/>
    <mergeCell ref="J104:J107"/>
    <mergeCell ref="K104:K107"/>
    <mergeCell ref="L104:L107"/>
    <mergeCell ref="A104:A107"/>
    <mergeCell ref="B104:B107"/>
    <mergeCell ref="C104:C107"/>
    <mergeCell ref="D104:D107"/>
    <mergeCell ref="E104:E107"/>
    <mergeCell ref="F104:F107"/>
    <mergeCell ref="N108:N114"/>
    <mergeCell ref="O108:O114"/>
    <mergeCell ref="P108:P114"/>
    <mergeCell ref="Q108:Q114"/>
    <mergeCell ref="R108:R114"/>
    <mergeCell ref="A115:A118"/>
    <mergeCell ref="B115:B118"/>
    <mergeCell ref="C115:C118"/>
    <mergeCell ref="D115:D118"/>
    <mergeCell ref="E115:E118"/>
    <mergeCell ref="F108:F114"/>
    <mergeCell ref="G108:G114"/>
    <mergeCell ref="J108:J114"/>
    <mergeCell ref="K108:K114"/>
    <mergeCell ref="L108:L114"/>
    <mergeCell ref="M108:M114"/>
    <mergeCell ref="N115:N118"/>
    <mergeCell ref="O115:O118"/>
    <mergeCell ref="P115:P118"/>
    <mergeCell ref="Q115:Q118"/>
    <mergeCell ref="R115:R118"/>
    <mergeCell ref="L115:L118"/>
    <mergeCell ref="M115:M118"/>
    <mergeCell ref="A108:A114"/>
    <mergeCell ref="A119:A124"/>
    <mergeCell ref="B119:B124"/>
    <mergeCell ref="C119:C124"/>
    <mergeCell ref="D119:D124"/>
    <mergeCell ref="E119:E124"/>
    <mergeCell ref="F115:F118"/>
    <mergeCell ref="G115:G118"/>
    <mergeCell ref="J115:J118"/>
    <mergeCell ref="K115:K118"/>
    <mergeCell ref="R125:R131"/>
    <mergeCell ref="F125:F131"/>
    <mergeCell ref="G125:G131"/>
    <mergeCell ref="J125:J131"/>
    <mergeCell ref="K125:K131"/>
    <mergeCell ref="L125:L131"/>
    <mergeCell ref="M125:M131"/>
    <mergeCell ref="N119:N124"/>
    <mergeCell ref="O119:O124"/>
    <mergeCell ref="P119:P124"/>
    <mergeCell ref="Q119:Q124"/>
    <mergeCell ref="R119:R124"/>
    <mergeCell ref="F119:F124"/>
    <mergeCell ref="G119:G124"/>
    <mergeCell ref="J119:J124"/>
    <mergeCell ref="K119:K124"/>
    <mergeCell ref="L119:L124"/>
    <mergeCell ref="M119:M124"/>
    <mergeCell ref="A132:A137"/>
    <mergeCell ref="B132:B137"/>
    <mergeCell ref="C132:C137"/>
    <mergeCell ref="D132:D137"/>
    <mergeCell ref="E132:E137"/>
    <mergeCell ref="N125:N131"/>
    <mergeCell ref="O125:O131"/>
    <mergeCell ref="P125:P131"/>
    <mergeCell ref="Q125:Q131"/>
    <mergeCell ref="A125:A131"/>
    <mergeCell ref="B125:B131"/>
    <mergeCell ref="C125:C131"/>
    <mergeCell ref="D125:D131"/>
    <mergeCell ref="E125:E131"/>
    <mergeCell ref="N132:N137"/>
    <mergeCell ref="O132:O137"/>
    <mergeCell ref="P132:P137"/>
    <mergeCell ref="Q132:Q137"/>
    <mergeCell ref="R132:R137"/>
    <mergeCell ref="F132:F137"/>
    <mergeCell ref="G132:G137"/>
    <mergeCell ref="J132:J137"/>
    <mergeCell ref="K132:K137"/>
    <mergeCell ref="L132:L137"/>
    <mergeCell ref="M132:M137"/>
    <mergeCell ref="A141:A156"/>
    <mergeCell ref="B141:B156"/>
    <mergeCell ref="C141:C156"/>
    <mergeCell ref="D141:D156"/>
    <mergeCell ref="E141:E156"/>
    <mergeCell ref="F141:F156"/>
    <mergeCell ref="G141:G156"/>
    <mergeCell ref="Q138:Q140"/>
    <mergeCell ref="R138:R140"/>
    <mergeCell ref="K138:K140"/>
    <mergeCell ref="L138:L140"/>
    <mergeCell ref="M138:M140"/>
    <mergeCell ref="N138:N140"/>
    <mergeCell ref="O138:O140"/>
    <mergeCell ref="P138:P140"/>
    <mergeCell ref="A138:A140"/>
    <mergeCell ref="B138:B140"/>
    <mergeCell ref="C138:C140"/>
    <mergeCell ref="D138:D140"/>
    <mergeCell ref="E138:E140"/>
    <mergeCell ref="F138:F140"/>
    <mergeCell ref="J138:J140"/>
    <mergeCell ref="P141:P156"/>
    <mergeCell ref="Q141:Q156"/>
    <mergeCell ref="R141:R156"/>
    <mergeCell ref="J141:J156"/>
    <mergeCell ref="K141:K156"/>
    <mergeCell ref="L141:L156"/>
    <mergeCell ref="M141:M156"/>
    <mergeCell ref="N141:N156"/>
    <mergeCell ref="O141:O156"/>
    <mergeCell ref="A163:A166"/>
    <mergeCell ref="B163:B166"/>
    <mergeCell ref="C163:C166"/>
    <mergeCell ref="D163:D166"/>
    <mergeCell ref="E163:E166"/>
    <mergeCell ref="O157:O162"/>
    <mergeCell ref="P157:P162"/>
    <mergeCell ref="Q157:Q162"/>
    <mergeCell ref="R157:R162"/>
    <mergeCell ref="G157:G162"/>
    <mergeCell ref="J157:J162"/>
    <mergeCell ref="K157:K162"/>
    <mergeCell ref="L157:L162"/>
    <mergeCell ref="M157:M162"/>
    <mergeCell ref="N157:N162"/>
    <mergeCell ref="A157:A162"/>
    <mergeCell ref="B157:B162"/>
    <mergeCell ref="C157:C162"/>
    <mergeCell ref="D157:D162"/>
    <mergeCell ref="E157:E162"/>
    <mergeCell ref="F157:F162"/>
    <mergeCell ref="N163:N166"/>
    <mergeCell ref="O163:O166"/>
    <mergeCell ref="P163:P166"/>
    <mergeCell ref="Q163:Q166"/>
    <mergeCell ref="R163:R166"/>
    <mergeCell ref="F163:F166"/>
    <mergeCell ref="G163:G166"/>
    <mergeCell ref="J163:J166"/>
    <mergeCell ref="K163:K166"/>
    <mergeCell ref="L163:L166"/>
    <mergeCell ref="M163:M166"/>
    <mergeCell ref="O167:O172"/>
    <mergeCell ref="P167:P172"/>
    <mergeCell ref="Q167:Q172"/>
    <mergeCell ref="R167:R172"/>
    <mergeCell ref="G171:G172"/>
    <mergeCell ref="M167:M172"/>
    <mergeCell ref="N167:N172"/>
    <mergeCell ref="A173:A175"/>
    <mergeCell ref="B173:B175"/>
    <mergeCell ref="C173:C175"/>
    <mergeCell ref="D173:D175"/>
    <mergeCell ref="E173:E175"/>
    <mergeCell ref="G167:G169"/>
    <mergeCell ref="J167:J172"/>
    <mergeCell ref="K167:K172"/>
    <mergeCell ref="L167:L172"/>
    <mergeCell ref="A167:A172"/>
    <mergeCell ref="B167:B172"/>
    <mergeCell ref="C167:C172"/>
    <mergeCell ref="D167:D172"/>
    <mergeCell ref="E167:E172"/>
    <mergeCell ref="F167:F172"/>
    <mergeCell ref="N173:N175"/>
    <mergeCell ref="O173:O175"/>
    <mergeCell ref="P173:P175"/>
    <mergeCell ref="Q173:Q175"/>
    <mergeCell ref="R173:R175"/>
    <mergeCell ref="F173:F175"/>
    <mergeCell ref="G173:G175"/>
    <mergeCell ref="J173:J175"/>
    <mergeCell ref="K173:K175"/>
    <mergeCell ref="L173:L175"/>
    <mergeCell ref="M173:M175"/>
    <mergeCell ref="Q176:Q178"/>
    <mergeCell ref="R176:R178"/>
    <mergeCell ref="F176:F178"/>
    <mergeCell ref="G176:G178"/>
    <mergeCell ref="J176:J178"/>
    <mergeCell ref="K176:K178"/>
    <mergeCell ref="L176:L178"/>
    <mergeCell ref="M176:M178"/>
    <mergeCell ref="A176:A178"/>
    <mergeCell ref="B176:B178"/>
    <mergeCell ref="C176:C178"/>
    <mergeCell ref="D176:D178"/>
    <mergeCell ref="E176:E178"/>
    <mergeCell ref="A179:A181"/>
    <mergeCell ref="B179:B181"/>
    <mergeCell ref="C179:C181"/>
    <mergeCell ref="D179:D181"/>
    <mergeCell ref="E179:E181"/>
    <mergeCell ref="F179:F181"/>
    <mergeCell ref="N176:N178"/>
    <mergeCell ref="O176:O178"/>
    <mergeCell ref="P176:P178"/>
    <mergeCell ref="O179:O181"/>
    <mergeCell ref="P179:P181"/>
    <mergeCell ref="Q179:Q181"/>
    <mergeCell ref="R179:R181"/>
    <mergeCell ref="G179:G181"/>
    <mergeCell ref="J179:J181"/>
    <mergeCell ref="K179:K181"/>
    <mergeCell ref="L179:L181"/>
    <mergeCell ref="M179:M181"/>
    <mergeCell ref="N179:N181"/>
    <mergeCell ref="O182:O190"/>
    <mergeCell ref="P182:P190"/>
    <mergeCell ref="Q182:Q190"/>
    <mergeCell ref="R182:R190"/>
    <mergeCell ref="G184:G185"/>
    <mergeCell ref="G186:G187"/>
    <mergeCell ref="G188:G189"/>
    <mergeCell ref="H188:H189"/>
    <mergeCell ref="I188:I189"/>
    <mergeCell ref="G182:G183"/>
    <mergeCell ref="J182:J190"/>
    <mergeCell ref="K182:K190"/>
    <mergeCell ref="L182:L190"/>
    <mergeCell ref="M182:M190"/>
    <mergeCell ref="N182:N190"/>
    <mergeCell ref="A182:A190"/>
    <mergeCell ref="B182:B190"/>
    <mergeCell ref="C182:C190"/>
    <mergeCell ref="D182:D190"/>
    <mergeCell ref="E182:E190"/>
    <mergeCell ref="F182:F190"/>
    <mergeCell ref="A191:A199"/>
    <mergeCell ref="B191:B199"/>
    <mergeCell ref="C191:C199"/>
    <mergeCell ref="D191:D199"/>
    <mergeCell ref="E191:E199"/>
    <mergeCell ref="F191:F199"/>
    <mergeCell ref="O191:O199"/>
    <mergeCell ref="P191:P199"/>
    <mergeCell ref="Q191:Q199"/>
    <mergeCell ref="R191:R199"/>
    <mergeCell ref="G193:G194"/>
    <mergeCell ref="G196:G197"/>
    <mergeCell ref="G198:G199"/>
    <mergeCell ref="H198:H199"/>
    <mergeCell ref="I198:I199"/>
    <mergeCell ref="G191:G192"/>
    <mergeCell ref="J191:J199"/>
    <mergeCell ref="K191:K199"/>
    <mergeCell ref="L191:L199"/>
    <mergeCell ref="M191:M199"/>
    <mergeCell ref="N191:N199"/>
    <mergeCell ref="A200:A203"/>
    <mergeCell ref="B200:B203"/>
    <mergeCell ref="C200:C203"/>
    <mergeCell ref="D200:D203"/>
    <mergeCell ref="E200:E203"/>
    <mergeCell ref="F200:F203"/>
    <mergeCell ref="G200:G201"/>
    <mergeCell ref="J200:J203"/>
    <mergeCell ref="K200:K203"/>
    <mergeCell ref="R204:R205"/>
    <mergeCell ref="K204:K205"/>
    <mergeCell ref="L204:L205"/>
    <mergeCell ref="M204:M205"/>
    <mergeCell ref="N204:N205"/>
    <mergeCell ref="O204:O205"/>
    <mergeCell ref="P204:P205"/>
    <mergeCell ref="R200:R203"/>
    <mergeCell ref="G202:G203"/>
    <mergeCell ref="G204:G205"/>
    <mergeCell ref="J204:J205"/>
    <mergeCell ref="L200:L203"/>
    <mergeCell ref="M200:M203"/>
    <mergeCell ref="N200:N203"/>
    <mergeCell ref="O200:O203"/>
    <mergeCell ref="P200:P203"/>
    <mergeCell ref="Q200:Q203"/>
    <mergeCell ref="A206:A207"/>
    <mergeCell ref="B206:B207"/>
    <mergeCell ref="C206:C207"/>
    <mergeCell ref="D206:D207"/>
    <mergeCell ref="E206:E207"/>
    <mergeCell ref="F206:F207"/>
    <mergeCell ref="G206:G207"/>
    <mergeCell ref="J206:J207"/>
    <mergeCell ref="Q204:Q205"/>
    <mergeCell ref="A204:A205"/>
    <mergeCell ref="B204:B205"/>
    <mergeCell ref="C204:C205"/>
    <mergeCell ref="D204:D205"/>
    <mergeCell ref="E204:E205"/>
    <mergeCell ref="F204:F205"/>
    <mergeCell ref="Q206:Q207"/>
    <mergeCell ref="R206:R207"/>
    <mergeCell ref="M209:N209"/>
    <mergeCell ref="O209:P209"/>
    <mergeCell ref="K206:K207"/>
    <mergeCell ref="L206:L207"/>
    <mergeCell ref="M206:M207"/>
    <mergeCell ref="N206:N207"/>
    <mergeCell ref="O206:O207"/>
    <mergeCell ref="P206:P20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2:S135"/>
  <sheetViews>
    <sheetView topLeftCell="A124" zoomScale="60" zoomScaleNormal="60" workbookViewId="0">
      <selection activeCell="F136" sqref="F13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6252</v>
      </c>
    </row>
    <row r="3" spans="1:19" x14ac:dyDescent="0.25">
      <c r="M3" s="2"/>
      <c r="N3" s="2"/>
      <c r="O3" s="2"/>
      <c r="P3" s="2"/>
    </row>
    <row r="4" spans="1:19" s="4" customFormat="1" ht="47.25" customHeight="1" x14ac:dyDescent="0.25">
      <c r="A4" s="838" t="s">
        <v>0</v>
      </c>
      <c r="B4" s="840" t="s">
        <v>1</v>
      </c>
      <c r="C4" s="840" t="s">
        <v>2</v>
      </c>
      <c r="D4" s="840" t="s">
        <v>3</v>
      </c>
      <c r="E4" s="838" t="s">
        <v>4</v>
      </c>
      <c r="F4" s="838" t="s">
        <v>5</v>
      </c>
      <c r="G4" s="838" t="s">
        <v>6</v>
      </c>
      <c r="H4" s="845" t="s">
        <v>7</v>
      </c>
      <c r="I4" s="845"/>
      <c r="J4" s="838" t="s">
        <v>8</v>
      </c>
      <c r="K4" s="846" t="s">
        <v>9</v>
      </c>
      <c r="L4" s="847"/>
      <c r="M4" s="848" t="s">
        <v>10</v>
      </c>
      <c r="N4" s="848"/>
      <c r="O4" s="848" t="s">
        <v>11</v>
      </c>
      <c r="P4" s="848"/>
      <c r="Q4" s="838" t="s">
        <v>12</v>
      </c>
      <c r="R4" s="840" t="s">
        <v>13</v>
      </c>
      <c r="S4" s="3"/>
    </row>
    <row r="5" spans="1:19" s="4" customFormat="1" ht="35.25" customHeight="1" x14ac:dyDescent="0.2">
      <c r="A5" s="839"/>
      <c r="B5" s="841"/>
      <c r="C5" s="841"/>
      <c r="D5" s="841"/>
      <c r="E5" s="839"/>
      <c r="F5" s="839"/>
      <c r="G5" s="839"/>
      <c r="H5" s="5" t="s">
        <v>14</v>
      </c>
      <c r="I5" s="5" t="s">
        <v>15</v>
      </c>
      <c r="J5" s="839"/>
      <c r="K5" s="6">
        <v>2018</v>
      </c>
      <c r="L5" s="6">
        <v>2019</v>
      </c>
      <c r="M5" s="7">
        <v>2018</v>
      </c>
      <c r="N5" s="7">
        <v>2019</v>
      </c>
      <c r="O5" s="7">
        <v>2018</v>
      </c>
      <c r="P5" s="7">
        <v>2019</v>
      </c>
      <c r="Q5" s="839"/>
      <c r="R5" s="841"/>
      <c r="S5" s="3"/>
    </row>
    <row r="6" spans="1:19" s="4" customFormat="1" ht="15.75" customHeight="1" x14ac:dyDescent="0.2">
      <c r="A6" s="8" t="s">
        <v>16</v>
      </c>
      <c r="B6" s="5" t="s">
        <v>17</v>
      </c>
      <c r="C6" s="5" t="s">
        <v>18</v>
      </c>
      <c r="D6" s="5" t="s">
        <v>19</v>
      </c>
      <c r="E6" s="8" t="s">
        <v>20</v>
      </c>
      <c r="F6" s="8" t="s">
        <v>21</v>
      </c>
      <c r="G6" s="8" t="s">
        <v>22</v>
      </c>
      <c r="H6" s="5" t="s">
        <v>23</v>
      </c>
      <c r="I6" s="5" t="s">
        <v>24</v>
      </c>
      <c r="J6" s="8" t="s">
        <v>25</v>
      </c>
      <c r="K6" s="6" t="s">
        <v>26</v>
      </c>
      <c r="L6" s="6" t="s">
        <v>27</v>
      </c>
      <c r="M6" s="9" t="s">
        <v>28</v>
      </c>
      <c r="N6" s="9" t="s">
        <v>29</v>
      </c>
      <c r="O6" s="9" t="s">
        <v>30</v>
      </c>
      <c r="P6" s="9" t="s">
        <v>31</v>
      </c>
      <c r="Q6" s="8" t="s">
        <v>32</v>
      </c>
      <c r="R6" s="5" t="s">
        <v>33</v>
      </c>
      <c r="S6" s="3"/>
    </row>
    <row r="7" spans="1:19" s="13" customFormat="1" ht="71.25" customHeight="1" x14ac:dyDescent="0.25">
      <c r="A7" s="834">
        <v>1</v>
      </c>
      <c r="B7" s="842" t="s">
        <v>34</v>
      </c>
      <c r="C7" s="833">
        <v>2.2999999999999998</v>
      </c>
      <c r="D7" s="832">
        <v>10</v>
      </c>
      <c r="E7" s="832" t="s">
        <v>35</v>
      </c>
      <c r="F7" s="832" t="s">
        <v>36</v>
      </c>
      <c r="G7" s="832" t="s">
        <v>37</v>
      </c>
      <c r="H7" s="10" t="s">
        <v>38</v>
      </c>
      <c r="I7" s="11" t="s">
        <v>39</v>
      </c>
      <c r="J7" s="832" t="s">
        <v>40</v>
      </c>
      <c r="K7" s="852" t="s">
        <v>41</v>
      </c>
      <c r="L7" s="852" t="s">
        <v>42</v>
      </c>
      <c r="M7" s="854">
        <v>15000</v>
      </c>
      <c r="N7" s="855"/>
      <c r="O7" s="854">
        <v>15000</v>
      </c>
      <c r="P7" s="854"/>
      <c r="Q7" s="832" t="s">
        <v>43</v>
      </c>
      <c r="R7" s="829" t="s">
        <v>44</v>
      </c>
      <c r="S7" s="12"/>
    </row>
    <row r="8" spans="1:19" s="13" customFormat="1" ht="50.25" customHeight="1" x14ac:dyDescent="0.25">
      <c r="A8" s="835"/>
      <c r="B8" s="843"/>
      <c r="C8" s="833"/>
      <c r="D8" s="832"/>
      <c r="E8" s="832"/>
      <c r="F8" s="832"/>
      <c r="G8" s="832"/>
      <c r="H8" s="14" t="s">
        <v>45</v>
      </c>
      <c r="I8" s="11" t="s">
        <v>46</v>
      </c>
      <c r="J8" s="832"/>
      <c r="K8" s="852"/>
      <c r="L8" s="852"/>
      <c r="M8" s="854"/>
      <c r="N8" s="855"/>
      <c r="O8" s="854"/>
      <c r="P8" s="854"/>
      <c r="Q8" s="832"/>
      <c r="R8" s="830"/>
      <c r="S8" s="12"/>
    </row>
    <row r="9" spans="1:19" s="13" customFormat="1" ht="45.75" customHeight="1" x14ac:dyDescent="0.25">
      <c r="A9" s="835"/>
      <c r="B9" s="844"/>
      <c r="C9" s="833"/>
      <c r="D9" s="832"/>
      <c r="E9" s="832"/>
      <c r="F9" s="832"/>
      <c r="G9" s="832"/>
      <c r="H9" s="14" t="s">
        <v>47</v>
      </c>
      <c r="I9" s="11" t="s">
        <v>46</v>
      </c>
      <c r="J9" s="832"/>
      <c r="K9" s="852"/>
      <c r="L9" s="852"/>
      <c r="M9" s="854"/>
      <c r="N9" s="855"/>
      <c r="O9" s="854"/>
      <c r="P9" s="854"/>
      <c r="Q9" s="832"/>
      <c r="R9" s="831"/>
      <c r="S9" s="12"/>
    </row>
    <row r="10" spans="1:19" s="18" customFormat="1" ht="90" customHeight="1" x14ac:dyDescent="0.25">
      <c r="A10" s="804">
        <v>2</v>
      </c>
      <c r="B10" s="806" t="s">
        <v>34</v>
      </c>
      <c r="C10" s="806">
        <v>2.2999999999999998</v>
      </c>
      <c r="D10" s="807">
        <v>10</v>
      </c>
      <c r="E10" s="807" t="s">
        <v>48</v>
      </c>
      <c r="F10" s="850" t="s">
        <v>49</v>
      </c>
      <c r="G10" s="807" t="s">
        <v>50</v>
      </c>
      <c r="H10" s="15" t="s">
        <v>38</v>
      </c>
      <c r="I10" s="16" t="s">
        <v>39</v>
      </c>
      <c r="J10" s="810" t="s">
        <v>51</v>
      </c>
      <c r="K10" s="853" t="s">
        <v>52</v>
      </c>
      <c r="L10" s="853" t="s">
        <v>42</v>
      </c>
      <c r="M10" s="825">
        <v>30000</v>
      </c>
      <c r="N10" s="856"/>
      <c r="O10" s="825">
        <v>30000</v>
      </c>
      <c r="P10" s="825"/>
      <c r="Q10" s="807" t="s">
        <v>43</v>
      </c>
      <c r="R10" s="807" t="s">
        <v>44</v>
      </c>
      <c r="S10" s="17"/>
    </row>
    <row r="11" spans="1:19" s="18" customFormat="1" ht="73.5" customHeight="1" x14ac:dyDescent="0.25">
      <c r="A11" s="849"/>
      <c r="B11" s="806"/>
      <c r="C11" s="806"/>
      <c r="D11" s="807"/>
      <c r="E11" s="807"/>
      <c r="F11" s="851"/>
      <c r="G11" s="807"/>
      <c r="H11" s="15" t="s">
        <v>47</v>
      </c>
      <c r="I11" s="16" t="s">
        <v>53</v>
      </c>
      <c r="J11" s="811"/>
      <c r="K11" s="853"/>
      <c r="L11" s="853"/>
      <c r="M11" s="825"/>
      <c r="N11" s="856"/>
      <c r="O11" s="825"/>
      <c r="P11" s="825"/>
      <c r="Q11" s="807"/>
      <c r="R11" s="807"/>
      <c r="S11" s="17"/>
    </row>
    <row r="12" spans="1:19" s="18" customFormat="1" ht="90.75" customHeight="1" x14ac:dyDescent="0.25">
      <c r="A12" s="810">
        <v>3</v>
      </c>
      <c r="B12" s="810" t="s">
        <v>34</v>
      </c>
      <c r="C12" s="810">
        <v>2.2999999999999998</v>
      </c>
      <c r="D12" s="810">
        <v>10</v>
      </c>
      <c r="E12" s="810" t="s">
        <v>54</v>
      </c>
      <c r="F12" s="810" t="s">
        <v>55</v>
      </c>
      <c r="G12" s="810" t="s">
        <v>56</v>
      </c>
      <c r="H12" s="15" t="s">
        <v>38</v>
      </c>
      <c r="I12" s="19">
        <v>1</v>
      </c>
      <c r="J12" s="810" t="s">
        <v>57</v>
      </c>
      <c r="K12" s="804" t="s">
        <v>52</v>
      </c>
      <c r="L12" s="853" t="s">
        <v>42</v>
      </c>
      <c r="M12" s="860">
        <v>40000</v>
      </c>
      <c r="N12" s="862"/>
      <c r="O12" s="860">
        <v>40000</v>
      </c>
      <c r="P12" s="862"/>
      <c r="Q12" s="810" t="s">
        <v>43</v>
      </c>
      <c r="R12" s="810" t="s">
        <v>44</v>
      </c>
      <c r="S12" s="17"/>
    </row>
    <row r="13" spans="1:19" s="18" customFormat="1" ht="90.75" customHeight="1" x14ac:dyDescent="0.25">
      <c r="A13" s="811"/>
      <c r="B13" s="811"/>
      <c r="C13" s="811"/>
      <c r="D13" s="811"/>
      <c r="E13" s="811"/>
      <c r="F13" s="811"/>
      <c r="G13" s="811"/>
      <c r="H13" s="15" t="s">
        <v>47</v>
      </c>
      <c r="I13" s="19">
        <v>8</v>
      </c>
      <c r="J13" s="811"/>
      <c r="K13" s="849"/>
      <c r="L13" s="853"/>
      <c r="M13" s="861"/>
      <c r="N13" s="863"/>
      <c r="O13" s="861"/>
      <c r="P13" s="863"/>
      <c r="Q13" s="811"/>
      <c r="R13" s="811"/>
      <c r="S13" s="17"/>
    </row>
    <row r="14" spans="1:19" s="13" customFormat="1" ht="70.5" customHeight="1" x14ac:dyDescent="0.25">
      <c r="A14" s="834">
        <v>4</v>
      </c>
      <c r="B14" s="857" t="s">
        <v>34</v>
      </c>
      <c r="C14" s="832">
        <v>2.2999999999999998</v>
      </c>
      <c r="D14" s="857">
        <v>10</v>
      </c>
      <c r="E14" s="858" t="s">
        <v>58</v>
      </c>
      <c r="F14" s="859" t="s">
        <v>59</v>
      </c>
      <c r="G14" s="857" t="s">
        <v>37</v>
      </c>
      <c r="H14" s="10" t="s">
        <v>38</v>
      </c>
      <c r="I14" s="20">
        <v>1</v>
      </c>
      <c r="J14" s="859" t="s">
        <v>40</v>
      </c>
      <c r="K14" s="857" t="s">
        <v>52</v>
      </c>
      <c r="L14" s="833" t="s">
        <v>42</v>
      </c>
      <c r="M14" s="864">
        <v>15000</v>
      </c>
      <c r="N14" s="865"/>
      <c r="O14" s="864">
        <v>15000</v>
      </c>
      <c r="P14" s="865"/>
      <c r="Q14" s="859" t="s">
        <v>43</v>
      </c>
      <c r="R14" s="859" t="s">
        <v>44</v>
      </c>
      <c r="S14" s="12"/>
    </row>
    <row r="15" spans="1:19" s="22" customFormat="1" ht="30" customHeight="1" x14ac:dyDescent="0.25">
      <c r="A15" s="835"/>
      <c r="B15" s="857"/>
      <c r="C15" s="832"/>
      <c r="D15" s="857"/>
      <c r="E15" s="858"/>
      <c r="F15" s="859"/>
      <c r="G15" s="857"/>
      <c r="H15" s="21" t="s">
        <v>45</v>
      </c>
      <c r="I15" s="20">
        <v>26</v>
      </c>
      <c r="J15" s="859"/>
      <c r="K15" s="857"/>
      <c r="L15" s="833"/>
      <c r="M15" s="864"/>
      <c r="N15" s="865"/>
      <c r="O15" s="864"/>
      <c r="P15" s="865"/>
      <c r="Q15" s="859"/>
      <c r="R15" s="859"/>
    </row>
    <row r="16" spans="1:19" s="22" customFormat="1" ht="23.25" customHeight="1" x14ac:dyDescent="0.25">
      <c r="A16" s="835"/>
      <c r="B16" s="857"/>
      <c r="C16" s="832"/>
      <c r="D16" s="857"/>
      <c r="E16" s="858"/>
      <c r="F16" s="859"/>
      <c r="G16" s="857"/>
      <c r="H16" s="23" t="s">
        <v>47</v>
      </c>
      <c r="I16" s="24">
        <v>26</v>
      </c>
      <c r="J16" s="859"/>
      <c r="K16" s="857"/>
      <c r="L16" s="833"/>
      <c r="M16" s="864"/>
      <c r="N16" s="865"/>
      <c r="O16" s="864"/>
      <c r="P16" s="865"/>
      <c r="Q16" s="859"/>
      <c r="R16" s="859"/>
    </row>
    <row r="17" spans="1:19" s="18" customFormat="1" ht="39.75" customHeight="1" x14ac:dyDescent="0.25">
      <c r="A17" s="807">
        <v>5</v>
      </c>
      <c r="B17" s="810" t="s">
        <v>60</v>
      </c>
      <c r="C17" s="810">
        <v>1</v>
      </c>
      <c r="D17" s="810">
        <v>6</v>
      </c>
      <c r="E17" s="810" t="s">
        <v>61</v>
      </c>
      <c r="F17" s="810" t="s">
        <v>62</v>
      </c>
      <c r="G17" s="810" t="s">
        <v>63</v>
      </c>
      <c r="H17" s="15" t="s">
        <v>64</v>
      </c>
      <c r="I17" s="15">
        <v>1</v>
      </c>
      <c r="J17" s="810" t="s">
        <v>65</v>
      </c>
      <c r="K17" s="810" t="s">
        <v>52</v>
      </c>
      <c r="L17" s="810" t="s">
        <v>42</v>
      </c>
      <c r="M17" s="860">
        <v>12000</v>
      </c>
      <c r="N17" s="866"/>
      <c r="O17" s="860">
        <v>12000</v>
      </c>
      <c r="P17" s="810"/>
      <c r="Q17" s="810" t="s">
        <v>43</v>
      </c>
      <c r="R17" s="810" t="s">
        <v>44</v>
      </c>
    </row>
    <row r="18" spans="1:19" s="18" customFormat="1" ht="39.75" customHeight="1" x14ac:dyDescent="0.25">
      <c r="A18" s="807"/>
      <c r="B18" s="812"/>
      <c r="C18" s="812"/>
      <c r="D18" s="812"/>
      <c r="E18" s="812"/>
      <c r="F18" s="812"/>
      <c r="G18" s="812"/>
      <c r="H18" s="15" t="s">
        <v>66</v>
      </c>
      <c r="I18" s="15">
        <v>26</v>
      </c>
      <c r="J18" s="812"/>
      <c r="K18" s="812"/>
      <c r="L18" s="812"/>
      <c r="M18" s="869"/>
      <c r="N18" s="867"/>
      <c r="O18" s="869"/>
      <c r="P18" s="812"/>
      <c r="Q18" s="812"/>
      <c r="R18" s="812"/>
    </row>
    <row r="19" spans="1:19" s="18" customFormat="1" ht="39.75" customHeight="1" x14ac:dyDescent="0.25">
      <c r="A19" s="807"/>
      <c r="B19" s="811"/>
      <c r="C19" s="811"/>
      <c r="D19" s="811"/>
      <c r="E19" s="811"/>
      <c r="F19" s="811"/>
      <c r="G19" s="811"/>
      <c r="H19" s="15" t="s">
        <v>67</v>
      </c>
      <c r="I19" s="15">
        <v>25</v>
      </c>
      <c r="J19" s="811"/>
      <c r="K19" s="811"/>
      <c r="L19" s="811"/>
      <c r="M19" s="861"/>
      <c r="N19" s="868"/>
      <c r="O19" s="861"/>
      <c r="P19" s="811"/>
      <c r="Q19" s="811"/>
      <c r="R19" s="811"/>
    </row>
    <row r="20" spans="1:19" s="18" customFormat="1" ht="45.75" customHeight="1" x14ac:dyDescent="0.25">
      <c r="A20" s="806">
        <v>6</v>
      </c>
      <c r="B20" s="810" t="s">
        <v>68</v>
      </c>
      <c r="C20" s="810">
        <v>1</v>
      </c>
      <c r="D20" s="810">
        <v>6</v>
      </c>
      <c r="E20" s="810" t="s">
        <v>69</v>
      </c>
      <c r="F20" s="810" t="s">
        <v>70</v>
      </c>
      <c r="G20" s="810" t="s">
        <v>63</v>
      </c>
      <c r="H20" s="15" t="s">
        <v>71</v>
      </c>
      <c r="I20" s="15">
        <v>1</v>
      </c>
      <c r="J20" s="810" t="s">
        <v>72</v>
      </c>
      <c r="K20" s="810" t="s">
        <v>73</v>
      </c>
      <c r="L20" s="810" t="s">
        <v>42</v>
      </c>
      <c r="M20" s="860">
        <v>40000</v>
      </c>
      <c r="N20" s="810"/>
      <c r="O20" s="860">
        <v>40000</v>
      </c>
      <c r="P20" s="810"/>
      <c r="Q20" s="810" t="s">
        <v>43</v>
      </c>
      <c r="R20" s="810" t="s">
        <v>44</v>
      </c>
    </row>
    <row r="21" spans="1:19" s="18" customFormat="1" ht="45.75" customHeight="1" x14ac:dyDescent="0.25">
      <c r="A21" s="806"/>
      <c r="B21" s="812"/>
      <c r="C21" s="812"/>
      <c r="D21" s="812"/>
      <c r="E21" s="812"/>
      <c r="F21" s="812"/>
      <c r="G21" s="812"/>
      <c r="H21" s="25" t="s">
        <v>66</v>
      </c>
      <c r="I21" s="25">
        <v>20</v>
      </c>
      <c r="J21" s="812"/>
      <c r="K21" s="812"/>
      <c r="L21" s="812"/>
      <c r="M21" s="869"/>
      <c r="N21" s="812"/>
      <c r="O21" s="869"/>
      <c r="P21" s="812"/>
      <c r="Q21" s="812"/>
      <c r="R21" s="812"/>
    </row>
    <row r="22" spans="1:19" s="18" customFormat="1" ht="77.25" customHeight="1" x14ac:dyDescent="0.25">
      <c r="A22" s="806"/>
      <c r="B22" s="812"/>
      <c r="C22" s="812"/>
      <c r="D22" s="812"/>
      <c r="E22" s="812"/>
      <c r="F22" s="812"/>
      <c r="G22" s="812"/>
      <c r="H22" s="15" t="s">
        <v>74</v>
      </c>
      <c r="I22" s="15">
        <v>16</v>
      </c>
      <c r="J22" s="812"/>
      <c r="K22" s="812"/>
      <c r="L22" s="812"/>
      <c r="M22" s="869"/>
      <c r="N22" s="812"/>
      <c r="O22" s="869"/>
      <c r="P22" s="812"/>
      <c r="Q22" s="812"/>
      <c r="R22" s="812"/>
    </row>
    <row r="23" spans="1:19" s="18" customFormat="1" ht="45.75" customHeight="1" x14ac:dyDescent="0.25">
      <c r="A23" s="806"/>
      <c r="B23" s="811"/>
      <c r="C23" s="811"/>
      <c r="D23" s="811"/>
      <c r="E23" s="811"/>
      <c r="F23" s="811"/>
      <c r="G23" s="811"/>
      <c r="H23" s="15" t="s">
        <v>75</v>
      </c>
      <c r="I23" s="15">
        <v>16</v>
      </c>
      <c r="J23" s="811"/>
      <c r="K23" s="811"/>
      <c r="L23" s="811"/>
      <c r="M23" s="861"/>
      <c r="N23" s="811"/>
      <c r="O23" s="861"/>
      <c r="P23" s="811"/>
      <c r="Q23" s="811"/>
      <c r="R23" s="811"/>
    </row>
    <row r="24" spans="1:19" s="22" customFormat="1" ht="61.5" customHeight="1" x14ac:dyDescent="0.25">
      <c r="A24" s="878">
        <v>7</v>
      </c>
      <c r="B24" s="872" t="s">
        <v>76</v>
      </c>
      <c r="C24" s="872">
        <v>1</v>
      </c>
      <c r="D24" s="872">
        <v>6</v>
      </c>
      <c r="E24" s="829" t="s">
        <v>77</v>
      </c>
      <c r="F24" s="872" t="s">
        <v>78</v>
      </c>
      <c r="G24" s="872" t="s">
        <v>79</v>
      </c>
      <c r="H24" s="26" t="s">
        <v>80</v>
      </c>
      <c r="I24" s="27">
        <v>1</v>
      </c>
      <c r="J24" s="872" t="s">
        <v>65</v>
      </c>
      <c r="K24" s="872" t="s">
        <v>81</v>
      </c>
      <c r="L24" s="872" t="s">
        <v>42</v>
      </c>
      <c r="M24" s="874">
        <v>15000</v>
      </c>
      <c r="N24" s="872"/>
      <c r="O24" s="874">
        <v>15000</v>
      </c>
      <c r="P24" s="872"/>
      <c r="Q24" s="870" t="s">
        <v>43</v>
      </c>
      <c r="R24" s="870" t="s">
        <v>44</v>
      </c>
    </row>
    <row r="25" spans="1:19" s="22" customFormat="1" ht="47.25" customHeight="1" x14ac:dyDescent="0.25">
      <c r="A25" s="879"/>
      <c r="B25" s="873"/>
      <c r="C25" s="873"/>
      <c r="D25" s="873"/>
      <c r="E25" s="831"/>
      <c r="F25" s="873"/>
      <c r="G25" s="873"/>
      <c r="H25" s="26" t="s">
        <v>82</v>
      </c>
      <c r="I25" s="27">
        <v>80</v>
      </c>
      <c r="J25" s="873"/>
      <c r="K25" s="873"/>
      <c r="L25" s="873"/>
      <c r="M25" s="875"/>
      <c r="N25" s="873"/>
      <c r="O25" s="875"/>
      <c r="P25" s="873"/>
      <c r="Q25" s="871"/>
      <c r="R25" s="871"/>
    </row>
    <row r="26" spans="1:19" s="22" customFormat="1" ht="104.25" customHeight="1" x14ac:dyDescent="0.25">
      <c r="A26" s="876">
        <v>8</v>
      </c>
      <c r="B26" s="872" t="s">
        <v>76</v>
      </c>
      <c r="C26" s="872">
        <v>1</v>
      </c>
      <c r="D26" s="872">
        <v>6</v>
      </c>
      <c r="E26" s="872" t="s">
        <v>83</v>
      </c>
      <c r="F26" s="872" t="s">
        <v>84</v>
      </c>
      <c r="G26" s="872" t="s">
        <v>85</v>
      </c>
      <c r="H26" s="26" t="s">
        <v>86</v>
      </c>
      <c r="I26" s="27">
        <v>1</v>
      </c>
      <c r="J26" s="872" t="s">
        <v>87</v>
      </c>
      <c r="K26" s="872" t="s">
        <v>41</v>
      </c>
      <c r="L26" s="872" t="s">
        <v>42</v>
      </c>
      <c r="M26" s="874">
        <v>15000</v>
      </c>
      <c r="N26" s="872"/>
      <c r="O26" s="874">
        <v>15000</v>
      </c>
      <c r="P26" s="872"/>
      <c r="Q26" s="870" t="s">
        <v>43</v>
      </c>
      <c r="R26" s="870" t="s">
        <v>44</v>
      </c>
    </row>
    <row r="27" spans="1:19" s="22" customFormat="1" ht="66" customHeight="1" x14ac:dyDescent="0.25">
      <c r="A27" s="877"/>
      <c r="B27" s="873"/>
      <c r="C27" s="873"/>
      <c r="D27" s="873"/>
      <c r="E27" s="873"/>
      <c r="F27" s="873"/>
      <c r="G27" s="873"/>
      <c r="H27" s="26" t="s">
        <v>88</v>
      </c>
      <c r="I27" s="27">
        <v>40</v>
      </c>
      <c r="J27" s="873"/>
      <c r="K27" s="873"/>
      <c r="L27" s="873"/>
      <c r="M27" s="875"/>
      <c r="N27" s="873"/>
      <c r="O27" s="875"/>
      <c r="P27" s="873"/>
      <c r="Q27" s="871"/>
      <c r="R27" s="871"/>
    </row>
    <row r="28" spans="1:19" s="4" customFormat="1" ht="46.5" customHeight="1" x14ac:dyDescent="0.2">
      <c r="A28" s="902">
        <v>9</v>
      </c>
      <c r="B28" s="880" t="s">
        <v>89</v>
      </c>
      <c r="C28" s="880">
        <v>1</v>
      </c>
      <c r="D28" s="880">
        <v>6</v>
      </c>
      <c r="E28" s="814" t="s">
        <v>90</v>
      </c>
      <c r="F28" s="883" t="s">
        <v>91</v>
      </c>
      <c r="G28" s="814" t="s">
        <v>92</v>
      </c>
      <c r="H28" s="28" t="s">
        <v>93</v>
      </c>
      <c r="I28" s="28">
        <v>1</v>
      </c>
      <c r="J28" s="886" t="s">
        <v>94</v>
      </c>
      <c r="K28" s="814" t="s">
        <v>73</v>
      </c>
      <c r="L28" s="814" t="s">
        <v>42</v>
      </c>
      <c r="M28" s="894">
        <v>15363</v>
      </c>
      <c r="N28" s="891"/>
      <c r="O28" s="894">
        <f>M28</f>
        <v>15363</v>
      </c>
      <c r="P28" s="891"/>
      <c r="Q28" s="814" t="s">
        <v>95</v>
      </c>
      <c r="R28" s="814" t="s">
        <v>96</v>
      </c>
      <c r="S28" s="3"/>
    </row>
    <row r="29" spans="1:19" s="4" customFormat="1" ht="45" customHeight="1" x14ac:dyDescent="0.2">
      <c r="A29" s="903"/>
      <c r="B29" s="881"/>
      <c r="C29" s="881"/>
      <c r="D29" s="881"/>
      <c r="E29" s="815"/>
      <c r="F29" s="884"/>
      <c r="G29" s="815"/>
      <c r="H29" s="28" t="s">
        <v>97</v>
      </c>
      <c r="I29" s="28">
        <v>80</v>
      </c>
      <c r="J29" s="887"/>
      <c r="K29" s="815"/>
      <c r="L29" s="815"/>
      <c r="M29" s="895"/>
      <c r="N29" s="892"/>
      <c r="O29" s="895"/>
      <c r="P29" s="892"/>
      <c r="Q29" s="815"/>
      <c r="R29" s="815"/>
      <c r="S29" s="3"/>
    </row>
    <row r="30" spans="1:19" s="4" customFormat="1" ht="45.75" customHeight="1" x14ac:dyDescent="0.2">
      <c r="A30" s="903"/>
      <c r="B30" s="881"/>
      <c r="C30" s="881"/>
      <c r="D30" s="881"/>
      <c r="E30" s="815"/>
      <c r="F30" s="884"/>
      <c r="G30" s="815"/>
      <c r="H30" s="28" t="s">
        <v>98</v>
      </c>
      <c r="I30" s="28">
        <v>1</v>
      </c>
      <c r="J30" s="887"/>
      <c r="K30" s="815"/>
      <c r="L30" s="815"/>
      <c r="M30" s="895"/>
      <c r="N30" s="892"/>
      <c r="O30" s="895"/>
      <c r="P30" s="892"/>
      <c r="Q30" s="815"/>
      <c r="R30" s="815"/>
      <c r="S30" s="3"/>
    </row>
    <row r="31" spans="1:19" s="4" customFormat="1" ht="51" customHeight="1" x14ac:dyDescent="0.2">
      <c r="A31" s="903"/>
      <c r="B31" s="881"/>
      <c r="C31" s="881"/>
      <c r="D31" s="881"/>
      <c r="E31" s="815"/>
      <c r="F31" s="884"/>
      <c r="G31" s="815"/>
      <c r="H31" s="28" t="s">
        <v>99</v>
      </c>
      <c r="I31" s="28">
        <v>30</v>
      </c>
      <c r="J31" s="887"/>
      <c r="K31" s="815"/>
      <c r="L31" s="815"/>
      <c r="M31" s="895"/>
      <c r="N31" s="892"/>
      <c r="O31" s="895"/>
      <c r="P31" s="892"/>
      <c r="Q31" s="815"/>
      <c r="R31" s="815"/>
      <c r="S31" s="3"/>
    </row>
    <row r="32" spans="1:19" s="4" customFormat="1" ht="24" customHeight="1" x14ac:dyDescent="0.2">
      <c r="A32" s="903"/>
      <c r="B32" s="881"/>
      <c r="C32" s="881"/>
      <c r="D32" s="881"/>
      <c r="E32" s="815"/>
      <c r="F32" s="884"/>
      <c r="G32" s="815"/>
      <c r="H32" s="886" t="s">
        <v>100</v>
      </c>
      <c r="I32" s="886">
        <v>200</v>
      </c>
      <c r="J32" s="887"/>
      <c r="K32" s="815"/>
      <c r="L32" s="815"/>
      <c r="M32" s="895"/>
      <c r="N32" s="892"/>
      <c r="O32" s="895"/>
      <c r="P32" s="892"/>
      <c r="Q32" s="815"/>
      <c r="R32" s="815"/>
      <c r="S32" s="3"/>
    </row>
    <row r="33" spans="1:19" s="4" customFormat="1" ht="20.25" customHeight="1" x14ac:dyDescent="0.2">
      <c r="A33" s="903"/>
      <c r="B33" s="881"/>
      <c r="C33" s="881"/>
      <c r="D33" s="881"/>
      <c r="E33" s="815"/>
      <c r="F33" s="884"/>
      <c r="G33" s="815"/>
      <c r="H33" s="889"/>
      <c r="I33" s="889"/>
      <c r="J33" s="887"/>
      <c r="K33" s="815"/>
      <c r="L33" s="815"/>
      <c r="M33" s="895"/>
      <c r="N33" s="892"/>
      <c r="O33" s="895"/>
      <c r="P33" s="892"/>
      <c r="Q33" s="815"/>
      <c r="R33" s="815"/>
      <c r="S33" s="3"/>
    </row>
    <row r="34" spans="1:19" s="13" customFormat="1" ht="51.75" customHeight="1" x14ac:dyDescent="0.25">
      <c r="A34" s="903"/>
      <c r="B34" s="882"/>
      <c r="C34" s="882"/>
      <c r="D34" s="882"/>
      <c r="E34" s="816"/>
      <c r="F34" s="885"/>
      <c r="G34" s="816"/>
      <c r="H34" s="890"/>
      <c r="I34" s="890"/>
      <c r="J34" s="888"/>
      <c r="K34" s="816"/>
      <c r="L34" s="816"/>
      <c r="M34" s="896"/>
      <c r="N34" s="893"/>
      <c r="O34" s="896"/>
      <c r="P34" s="893"/>
      <c r="Q34" s="816"/>
      <c r="R34" s="816"/>
      <c r="S34" s="12"/>
    </row>
    <row r="35" spans="1:19" s="13" customFormat="1" ht="131.25" customHeight="1" x14ac:dyDescent="0.25">
      <c r="A35" s="897">
        <v>10</v>
      </c>
      <c r="B35" s="837" t="s">
        <v>101</v>
      </c>
      <c r="C35" s="855">
        <v>1</v>
      </c>
      <c r="D35" s="899">
        <v>6</v>
      </c>
      <c r="E35" s="900" t="s">
        <v>102</v>
      </c>
      <c r="F35" s="900" t="s">
        <v>103</v>
      </c>
      <c r="G35" s="900" t="s">
        <v>104</v>
      </c>
      <c r="H35" s="29" t="s">
        <v>105</v>
      </c>
      <c r="I35" s="30">
        <v>75</v>
      </c>
      <c r="J35" s="912" t="s">
        <v>106</v>
      </c>
      <c r="K35" s="900" t="s">
        <v>73</v>
      </c>
      <c r="L35" s="900" t="s">
        <v>42</v>
      </c>
      <c r="M35" s="901">
        <v>85703.26</v>
      </c>
      <c r="N35" s="837"/>
      <c r="O35" s="854">
        <f>M35</f>
        <v>85703.26</v>
      </c>
      <c r="P35" s="837"/>
      <c r="Q35" s="900" t="s">
        <v>107</v>
      </c>
      <c r="R35" s="900" t="s">
        <v>108</v>
      </c>
      <c r="S35" s="12"/>
    </row>
    <row r="36" spans="1:19" s="13" customFormat="1" ht="68.25" customHeight="1" x14ac:dyDescent="0.25">
      <c r="A36" s="898"/>
      <c r="B36" s="837"/>
      <c r="C36" s="855"/>
      <c r="D36" s="899"/>
      <c r="E36" s="900"/>
      <c r="F36" s="900"/>
      <c r="G36" s="900"/>
      <c r="H36" s="29" t="s">
        <v>109</v>
      </c>
      <c r="I36" s="30">
        <f>15+14+35</f>
        <v>64</v>
      </c>
      <c r="J36" s="913"/>
      <c r="K36" s="900"/>
      <c r="L36" s="900"/>
      <c r="M36" s="901"/>
      <c r="N36" s="837"/>
      <c r="O36" s="854"/>
      <c r="P36" s="837"/>
      <c r="Q36" s="900"/>
      <c r="R36" s="900"/>
      <c r="S36" s="12"/>
    </row>
    <row r="37" spans="1:19" s="13" customFormat="1" ht="66" customHeight="1" x14ac:dyDescent="0.25">
      <c r="A37" s="898"/>
      <c r="B37" s="837"/>
      <c r="C37" s="855"/>
      <c r="D37" s="899"/>
      <c r="E37" s="900"/>
      <c r="F37" s="900"/>
      <c r="G37" s="900"/>
      <c r="H37" s="29" t="s">
        <v>110</v>
      </c>
      <c r="I37" s="30">
        <v>4</v>
      </c>
      <c r="J37" s="913"/>
      <c r="K37" s="900"/>
      <c r="L37" s="900"/>
      <c r="M37" s="901"/>
      <c r="N37" s="837"/>
      <c r="O37" s="854"/>
      <c r="P37" s="837"/>
      <c r="Q37" s="900"/>
      <c r="R37" s="900"/>
      <c r="S37" s="12"/>
    </row>
    <row r="38" spans="1:19" s="13" customFormat="1" ht="69.75" customHeight="1" x14ac:dyDescent="0.25">
      <c r="A38" s="898"/>
      <c r="B38" s="837"/>
      <c r="C38" s="855"/>
      <c r="D38" s="899"/>
      <c r="E38" s="900"/>
      <c r="F38" s="900"/>
      <c r="G38" s="900"/>
      <c r="H38" s="29" t="s">
        <v>111</v>
      </c>
      <c r="I38" s="30">
        <v>1</v>
      </c>
      <c r="J38" s="914"/>
      <c r="K38" s="900"/>
      <c r="L38" s="900"/>
      <c r="M38" s="901"/>
      <c r="N38" s="837"/>
      <c r="O38" s="854"/>
      <c r="P38" s="837"/>
      <c r="Q38" s="900"/>
      <c r="R38" s="900"/>
      <c r="S38" s="12"/>
    </row>
    <row r="39" spans="1:19" s="13" customFormat="1" ht="91.5" customHeight="1" x14ac:dyDescent="0.25">
      <c r="A39" s="904">
        <v>11</v>
      </c>
      <c r="B39" s="906" t="s">
        <v>89</v>
      </c>
      <c r="C39" s="906">
        <v>1</v>
      </c>
      <c r="D39" s="909">
        <v>6</v>
      </c>
      <c r="E39" s="912" t="s">
        <v>112</v>
      </c>
      <c r="F39" s="829" t="s">
        <v>113</v>
      </c>
      <c r="G39" s="829" t="s">
        <v>114</v>
      </c>
      <c r="H39" s="29" t="s">
        <v>100</v>
      </c>
      <c r="I39" s="30">
        <f>1200+5000+400</f>
        <v>6600</v>
      </c>
      <c r="J39" s="832" t="s">
        <v>115</v>
      </c>
      <c r="K39" s="837" t="s">
        <v>73</v>
      </c>
      <c r="L39" s="837" t="s">
        <v>42</v>
      </c>
      <c r="M39" s="921">
        <v>49049.37</v>
      </c>
      <c r="N39" s="918"/>
      <c r="O39" s="915">
        <f>M39</f>
        <v>49049.37</v>
      </c>
      <c r="P39" s="918"/>
      <c r="Q39" s="912" t="s">
        <v>116</v>
      </c>
      <c r="R39" s="912" t="s">
        <v>117</v>
      </c>
      <c r="S39" s="12"/>
    </row>
    <row r="40" spans="1:19" s="13" customFormat="1" ht="70.5" customHeight="1" x14ac:dyDescent="0.25">
      <c r="A40" s="905"/>
      <c r="B40" s="907"/>
      <c r="C40" s="907"/>
      <c r="D40" s="910"/>
      <c r="E40" s="913"/>
      <c r="F40" s="830"/>
      <c r="G40" s="830"/>
      <c r="H40" s="29" t="s">
        <v>118</v>
      </c>
      <c r="I40" s="31">
        <v>2</v>
      </c>
      <c r="J40" s="832"/>
      <c r="K40" s="837"/>
      <c r="L40" s="837"/>
      <c r="M40" s="922"/>
      <c r="N40" s="919"/>
      <c r="O40" s="916"/>
      <c r="P40" s="919"/>
      <c r="Q40" s="913"/>
      <c r="R40" s="913"/>
      <c r="S40" s="12"/>
    </row>
    <row r="41" spans="1:19" s="13" customFormat="1" ht="78.75" customHeight="1" x14ac:dyDescent="0.25">
      <c r="A41" s="905"/>
      <c r="B41" s="908"/>
      <c r="C41" s="908"/>
      <c r="D41" s="911"/>
      <c r="E41" s="914"/>
      <c r="F41" s="831"/>
      <c r="G41" s="831"/>
      <c r="H41" s="29" t="s">
        <v>119</v>
      </c>
      <c r="I41" s="31">
        <f>47+25+25+29</f>
        <v>126</v>
      </c>
      <c r="J41" s="832"/>
      <c r="K41" s="837"/>
      <c r="L41" s="837"/>
      <c r="M41" s="923"/>
      <c r="N41" s="920"/>
      <c r="O41" s="917"/>
      <c r="P41" s="920"/>
      <c r="Q41" s="914"/>
      <c r="R41" s="914"/>
      <c r="S41" s="12"/>
    </row>
    <row r="42" spans="1:19" s="13" customFormat="1" ht="156" hidden="1" customHeight="1" x14ac:dyDescent="0.25">
      <c r="A42" s="32"/>
      <c r="B42" s="33"/>
      <c r="C42" s="33"/>
      <c r="D42" s="33"/>
      <c r="E42" s="34"/>
      <c r="F42" s="35"/>
      <c r="G42" s="29"/>
      <c r="H42" s="35"/>
      <c r="I42" s="36"/>
      <c r="J42" s="35"/>
      <c r="K42" s="34"/>
      <c r="L42" s="34"/>
      <c r="M42" s="37"/>
      <c r="N42" s="34"/>
      <c r="O42" s="38"/>
      <c r="P42" s="34"/>
      <c r="Q42" s="35"/>
      <c r="R42" s="35"/>
    </row>
    <row r="43" spans="1:19" s="13" customFormat="1" ht="81.75" customHeight="1" x14ac:dyDescent="0.25">
      <c r="A43" s="924">
        <v>12</v>
      </c>
      <c r="B43" s="834" t="s">
        <v>89</v>
      </c>
      <c r="C43" s="834">
        <v>1</v>
      </c>
      <c r="D43" s="834">
        <v>6</v>
      </c>
      <c r="E43" s="862" t="s">
        <v>120</v>
      </c>
      <c r="F43" s="912" t="s">
        <v>121</v>
      </c>
      <c r="G43" s="927" t="s">
        <v>122</v>
      </c>
      <c r="H43" s="29" t="s">
        <v>98</v>
      </c>
      <c r="I43" s="30">
        <f>1+2</f>
        <v>3</v>
      </c>
      <c r="J43" s="912" t="s">
        <v>123</v>
      </c>
      <c r="K43" s="862" t="s">
        <v>124</v>
      </c>
      <c r="L43" s="862" t="s">
        <v>42</v>
      </c>
      <c r="M43" s="930">
        <v>38220.65</v>
      </c>
      <c r="N43" s="862" t="s">
        <v>42</v>
      </c>
      <c r="O43" s="823">
        <v>38220.65</v>
      </c>
      <c r="P43" s="862" t="s">
        <v>42</v>
      </c>
      <c r="Q43" s="927" t="s">
        <v>95</v>
      </c>
      <c r="R43" s="927" t="s">
        <v>96</v>
      </c>
    </row>
    <row r="44" spans="1:19" s="13" customFormat="1" ht="59.25" customHeight="1" x14ac:dyDescent="0.25">
      <c r="A44" s="924"/>
      <c r="B44" s="835"/>
      <c r="C44" s="835"/>
      <c r="D44" s="835"/>
      <c r="E44" s="925"/>
      <c r="F44" s="913"/>
      <c r="G44" s="928"/>
      <c r="H44" s="39" t="s">
        <v>99</v>
      </c>
      <c r="I44" s="30">
        <f>31+46+15</f>
        <v>92</v>
      </c>
      <c r="J44" s="913"/>
      <c r="K44" s="925"/>
      <c r="L44" s="925"/>
      <c r="M44" s="931"/>
      <c r="N44" s="925"/>
      <c r="O44" s="824"/>
      <c r="P44" s="925"/>
      <c r="Q44" s="928"/>
      <c r="R44" s="928"/>
    </row>
    <row r="45" spans="1:19" s="13" customFormat="1" ht="59.25" customHeight="1" x14ac:dyDescent="0.25">
      <c r="A45" s="924"/>
      <c r="B45" s="835"/>
      <c r="C45" s="835"/>
      <c r="D45" s="835"/>
      <c r="E45" s="925"/>
      <c r="F45" s="913"/>
      <c r="G45" s="928"/>
      <c r="H45" s="29" t="s">
        <v>111</v>
      </c>
      <c r="I45" s="30">
        <v>1</v>
      </c>
      <c r="J45" s="913"/>
      <c r="K45" s="925"/>
      <c r="L45" s="925"/>
      <c r="M45" s="931"/>
      <c r="N45" s="925"/>
      <c r="O45" s="824"/>
      <c r="P45" s="925"/>
      <c r="Q45" s="928"/>
      <c r="R45" s="928"/>
    </row>
    <row r="46" spans="1:19" s="13" customFormat="1" ht="66.75" customHeight="1" x14ac:dyDescent="0.25">
      <c r="A46" s="924"/>
      <c r="B46" s="835"/>
      <c r="C46" s="835"/>
      <c r="D46" s="835"/>
      <c r="E46" s="925"/>
      <c r="F46" s="913"/>
      <c r="G46" s="928"/>
      <c r="H46" s="29" t="s">
        <v>100</v>
      </c>
      <c r="I46" s="30">
        <f>300+50+1200+20</f>
        <v>1570</v>
      </c>
      <c r="J46" s="913"/>
      <c r="K46" s="925"/>
      <c r="L46" s="925"/>
      <c r="M46" s="931"/>
      <c r="N46" s="925"/>
      <c r="O46" s="824"/>
      <c r="P46" s="925"/>
      <c r="Q46" s="928"/>
      <c r="R46" s="928"/>
    </row>
    <row r="47" spans="1:19" s="13" customFormat="1" ht="72" customHeight="1" x14ac:dyDescent="0.25">
      <c r="A47" s="924"/>
      <c r="B47" s="835"/>
      <c r="C47" s="835"/>
      <c r="D47" s="835"/>
      <c r="E47" s="925"/>
      <c r="F47" s="913"/>
      <c r="G47" s="928"/>
      <c r="H47" s="29" t="s">
        <v>125</v>
      </c>
      <c r="I47" s="30">
        <v>40</v>
      </c>
      <c r="J47" s="913"/>
      <c r="K47" s="925"/>
      <c r="L47" s="925"/>
      <c r="M47" s="931"/>
      <c r="N47" s="925"/>
      <c r="O47" s="824"/>
      <c r="P47" s="925"/>
      <c r="Q47" s="928"/>
      <c r="R47" s="928"/>
    </row>
    <row r="48" spans="1:19" s="13" customFormat="1" ht="75" customHeight="1" x14ac:dyDescent="0.25">
      <c r="A48" s="924"/>
      <c r="B48" s="835"/>
      <c r="C48" s="835"/>
      <c r="D48" s="835"/>
      <c r="E48" s="925"/>
      <c r="F48" s="913"/>
      <c r="G48" s="928"/>
      <c r="H48" s="829" t="s">
        <v>126</v>
      </c>
      <c r="I48" s="834">
        <v>1</v>
      </c>
      <c r="J48" s="913"/>
      <c r="K48" s="925"/>
      <c r="L48" s="925"/>
      <c r="M48" s="931"/>
      <c r="N48" s="925"/>
      <c r="O48" s="824"/>
      <c r="P48" s="925"/>
      <c r="Q48" s="928"/>
      <c r="R48" s="928"/>
    </row>
    <row r="49" spans="1:18" s="18" customFormat="1" ht="21.75" customHeight="1" x14ac:dyDescent="0.25">
      <c r="A49" s="924"/>
      <c r="B49" s="836"/>
      <c r="C49" s="836"/>
      <c r="D49" s="836"/>
      <c r="E49" s="863"/>
      <c r="F49" s="914"/>
      <c r="G49" s="929"/>
      <c r="H49" s="831"/>
      <c r="I49" s="836"/>
      <c r="J49" s="914"/>
      <c r="K49" s="863"/>
      <c r="L49" s="863"/>
      <c r="M49" s="932"/>
      <c r="N49" s="863"/>
      <c r="O49" s="926"/>
      <c r="P49" s="863"/>
      <c r="Q49" s="929"/>
      <c r="R49" s="929"/>
    </row>
    <row r="50" spans="1:18" s="22" customFormat="1" ht="292.5" customHeight="1" x14ac:dyDescent="0.25">
      <c r="A50" s="40">
        <v>13</v>
      </c>
      <c r="B50" s="41" t="s">
        <v>127</v>
      </c>
      <c r="C50" s="42">
        <v>1</v>
      </c>
      <c r="D50" s="42">
        <v>6</v>
      </c>
      <c r="E50" s="41" t="s">
        <v>128</v>
      </c>
      <c r="F50" s="43" t="s">
        <v>129</v>
      </c>
      <c r="G50" s="27" t="s">
        <v>130</v>
      </c>
      <c r="H50" s="43" t="s">
        <v>131</v>
      </c>
      <c r="I50" s="42">
        <v>10</v>
      </c>
      <c r="J50" s="43" t="s">
        <v>132</v>
      </c>
      <c r="K50" s="41" t="s">
        <v>73</v>
      </c>
      <c r="L50" s="41" t="s">
        <v>42</v>
      </c>
      <c r="M50" s="44">
        <v>71850</v>
      </c>
      <c r="N50" s="41"/>
      <c r="O50" s="44">
        <f>M50</f>
        <v>71850</v>
      </c>
      <c r="P50" s="41"/>
      <c r="Q50" s="43" t="s">
        <v>133</v>
      </c>
      <c r="R50" s="43" t="s">
        <v>134</v>
      </c>
    </row>
    <row r="51" spans="1:18" s="13" customFormat="1" ht="57.75" customHeight="1" x14ac:dyDescent="0.25">
      <c r="A51" s="904">
        <v>14</v>
      </c>
      <c r="B51" s="918" t="s">
        <v>127</v>
      </c>
      <c r="C51" s="906">
        <v>1</v>
      </c>
      <c r="D51" s="906">
        <v>9</v>
      </c>
      <c r="E51" s="912" t="s">
        <v>135</v>
      </c>
      <c r="F51" s="912" t="s">
        <v>136</v>
      </c>
      <c r="G51" s="829" t="s">
        <v>137</v>
      </c>
      <c r="H51" s="29" t="s">
        <v>93</v>
      </c>
      <c r="I51" s="30">
        <v>1</v>
      </c>
      <c r="J51" s="912" t="s">
        <v>138</v>
      </c>
      <c r="K51" s="918" t="s">
        <v>73</v>
      </c>
      <c r="L51" s="918" t="s">
        <v>42</v>
      </c>
      <c r="M51" s="921">
        <v>26229.75</v>
      </c>
      <c r="N51" s="918"/>
      <c r="O51" s="915">
        <f>M51</f>
        <v>26229.75</v>
      </c>
      <c r="P51" s="918"/>
      <c r="Q51" s="912" t="s">
        <v>139</v>
      </c>
      <c r="R51" s="912" t="s">
        <v>96</v>
      </c>
    </row>
    <row r="52" spans="1:18" s="13" customFormat="1" ht="65.25" customHeight="1" x14ac:dyDescent="0.25">
      <c r="A52" s="905"/>
      <c r="B52" s="919"/>
      <c r="C52" s="907"/>
      <c r="D52" s="907"/>
      <c r="E52" s="913"/>
      <c r="F52" s="913"/>
      <c r="G52" s="830"/>
      <c r="H52" s="39" t="s">
        <v>97</v>
      </c>
      <c r="I52" s="30">
        <v>73</v>
      </c>
      <c r="J52" s="913"/>
      <c r="K52" s="919"/>
      <c r="L52" s="919"/>
      <c r="M52" s="922"/>
      <c r="N52" s="919"/>
      <c r="O52" s="916"/>
      <c r="P52" s="919"/>
      <c r="Q52" s="913"/>
      <c r="R52" s="913"/>
    </row>
    <row r="53" spans="1:18" s="13" customFormat="1" ht="60" customHeight="1" x14ac:dyDescent="0.25">
      <c r="A53" s="905"/>
      <c r="B53" s="919"/>
      <c r="C53" s="907"/>
      <c r="D53" s="907"/>
      <c r="E53" s="913"/>
      <c r="F53" s="913"/>
      <c r="G53" s="830"/>
      <c r="H53" s="29" t="s">
        <v>100</v>
      </c>
      <c r="I53" s="30">
        <f>120+50</f>
        <v>170</v>
      </c>
      <c r="J53" s="913"/>
      <c r="K53" s="919"/>
      <c r="L53" s="919"/>
      <c r="M53" s="922"/>
      <c r="N53" s="919"/>
      <c r="O53" s="916"/>
      <c r="P53" s="919"/>
      <c r="Q53" s="913"/>
      <c r="R53" s="913"/>
    </row>
    <row r="54" spans="1:18" s="13" customFormat="1" ht="48" customHeight="1" x14ac:dyDescent="0.25">
      <c r="A54" s="905"/>
      <c r="B54" s="919"/>
      <c r="C54" s="907"/>
      <c r="D54" s="907"/>
      <c r="E54" s="913"/>
      <c r="F54" s="913"/>
      <c r="G54" s="830"/>
      <c r="H54" s="912" t="s">
        <v>140</v>
      </c>
      <c r="I54" s="909">
        <v>400</v>
      </c>
      <c r="J54" s="913"/>
      <c r="K54" s="919"/>
      <c r="L54" s="919"/>
      <c r="M54" s="922"/>
      <c r="N54" s="919"/>
      <c r="O54" s="916"/>
      <c r="P54" s="919"/>
      <c r="Q54" s="913"/>
      <c r="R54" s="913"/>
    </row>
    <row r="55" spans="1:18" s="13" customFormat="1" ht="31.5" customHeight="1" x14ac:dyDescent="0.25">
      <c r="A55" s="905"/>
      <c r="B55" s="920"/>
      <c r="C55" s="908"/>
      <c r="D55" s="908"/>
      <c r="E55" s="914"/>
      <c r="F55" s="914"/>
      <c r="G55" s="831"/>
      <c r="H55" s="914"/>
      <c r="I55" s="911"/>
      <c r="J55" s="914"/>
      <c r="K55" s="920"/>
      <c r="L55" s="920"/>
      <c r="M55" s="923"/>
      <c r="N55" s="920"/>
      <c r="O55" s="917"/>
      <c r="P55" s="920"/>
      <c r="Q55" s="914"/>
      <c r="R55" s="914"/>
    </row>
    <row r="56" spans="1:18" s="13" customFormat="1" ht="55.5" customHeight="1" x14ac:dyDescent="0.25">
      <c r="A56" s="904">
        <v>15</v>
      </c>
      <c r="B56" s="918" t="s">
        <v>68</v>
      </c>
      <c r="C56" s="906">
        <v>5</v>
      </c>
      <c r="D56" s="906">
        <v>11</v>
      </c>
      <c r="E56" s="912" t="s">
        <v>141</v>
      </c>
      <c r="F56" s="829" t="s">
        <v>142</v>
      </c>
      <c r="G56" s="912" t="s">
        <v>143</v>
      </c>
      <c r="H56" s="29" t="s">
        <v>98</v>
      </c>
      <c r="I56" s="30">
        <f>1+2+8</f>
        <v>11</v>
      </c>
      <c r="J56" s="912" t="s">
        <v>144</v>
      </c>
      <c r="K56" s="918" t="s">
        <v>73</v>
      </c>
      <c r="L56" s="918" t="s">
        <v>42</v>
      </c>
      <c r="M56" s="915">
        <v>15000</v>
      </c>
      <c r="N56" s="918"/>
      <c r="O56" s="915">
        <f>M56</f>
        <v>15000</v>
      </c>
      <c r="P56" s="918"/>
      <c r="Q56" s="912" t="s">
        <v>145</v>
      </c>
      <c r="R56" s="912" t="s">
        <v>146</v>
      </c>
    </row>
    <row r="57" spans="1:18" s="13" customFormat="1" ht="55.5" customHeight="1" x14ac:dyDescent="0.25">
      <c r="A57" s="905"/>
      <c r="B57" s="919"/>
      <c r="C57" s="907"/>
      <c r="D57" s="907"/>
      <c r="E57" s="913"/>
      <c r="F57" s="830"/>
      <c r="G57" s="913"/>
      <c r="H57" s="29" t="s">
        <v>147</v>
      </c>
      <c r="I57" s="30">
        <f>50+41+358</f>
        <v>449</v>
      </c>
      <c r="J57" s="913"/>
      <c r="K57" s="919"/>
      <c r="L57" s="919"/>
      <c r="M57" s="916"/>
      <c r="N57" s="919"/>
      <c r="O57" s="916"/>
      <c r="P57" s="919"/>
      <c r="Q57" s="913"/>
      <c r="R57" s="913"/>
    </row>
    <row r="58" spans="1:18" s="13" customFormat="1" ht="55.5" customHeight="1" x14ac:dyDescent="0.25">
      <c r="A58" s="905"/>
      <c r="B58" s="919"/>
      <c r="C58" s="907"/>
      <c r="D58" s="907"/>
      <c r="E58" s="913"/>
      <c r="F58" s="830"/>
      <c r="G58" s="913"/>
      <c r="H58" s="912" t="s">
        <v>148</v>
      </c>
      <c r="I58" s="909">
        <f>4+35+1</f>
        <v>40</v>
      </c>
      <c r="J58" s="913"/>
      <c r="K58" s="919"/>
      <c r="L58" s="919"/>
      <c r="M58" s="916"/>
      <c r="N58" s="919"/>
      <c r="O58" s="916"/>
      <c r="P58" s="919"/>
      <c r="Q58" s="913"/>
      <c r="R58" s="913"/>
    </row>
    <row r="59" spans="1:18" s="13" customFormat="1" ht="55.5" customHeight="1" x14ac:dyDescent="0.25">
      <c r="A59" s="905"/>
      <c r="B59" s="919"/>
      <c r="C59" s="907"/>
      <c r="D59" s="907"/>
      <c r="E59" s="913"/>
      <c r="F59" s="830"/>
      <c r="G59" s="913"/>
      <c r="H59" s="913"/>
      <c r="I59" s="910"/>
      <c r="J59" s="913"/>
      <c r="K59" s="919"/>
      <c r="L59" s="919"/>
      <c r="M59" s="916"/>
      <c r="N59" s="919"/>
      <c r="O59" s="916"/>
      <c r="P59" s="919"/>
      <c r="Q59" s="913"/>
      <c r="R59" s="913"/>
    </row>
    <row r="60" spans="1:18" s="13" customFormat="1" ht="55.5" customHeight="1" x14ac:dyDescent="0.25">
      <c r="A60" s="905"/>
      <c r="B60" s="920"/>
      <c r="C60" s="908"/>
      <c r="D60" s="908"/>
      <c r="E60" s="914"/>
      <c r="F60" s="831"/>
      <c r="G60" s="914"/>
      <c r="H60" s="914"/>
      <c r="I60" s="911"/>
      <c r="J60" s="914"/>
      <c r="K60" s="920"/>
      <c r="L60" s="920"/>
      <c r="M60" s="917"/>
      <c r="N60" s="920"/>
      <c r="O60" s="917"/>
      <c r="P60" s="920"/>
      <c r="Q60" s="914"/>
      <c r="R60" s="914"/>
    </row>
    <row r="61" spans="1:18" s="13" customFormat="1" ht="62.25" customHeight="1" x14ac:dyDescent="0.25">
      <c r="A61" s="933">
        <v>16</v>
      </c>
      <c r="B61" s="834" t="s">
        <v>89</v>
      </c>
      <c r="C61" s="834">
        <v>5</v>
      </c>
      <c r="D61" s="834">
        <v>13</v>
      </c>
      <c r="E61" s="829" t="s">
        <v>149</v>
      </c>
      <c r="F61" s="829" t="s">
        <v>150</v>
      </c>
      <c r="G61" s="829" t="s">
        <v>151</v>
      </c>
      <c r="H61" s="29" t="s">
        <v>98</v>
      </c>
      <c r="I61" s="30">
        <v>2</v>
      </c>
      <c r="J61" s="829" t="s">
        <v>152</v>
      </c>
      <c r="K61" s="834" t="s">
        <v>73</v>
      </c>
      <c r="L61" s="834" t="s">
        <v>42</v>
      </c>
      <c r="M61" s="921">
        <v>18980.62</v>
      </c>
      <c r="N61" s="915"/>
      <c r="O61" s="915">
        <f>M61</f>
        <v>18980.62</v>
      </c>
      <c r="P61" s="915"/>
      <c r="Q61" s="834" t="s">
        <v>153</v>
      </c>
      <c r="R61" s="829" t="s">
        <v>154</v>
      </c>
    </row>
    <row r="62" spans="1:18" s="13" customFormat="1" ht="62.25" customHeight="1" x14ac:dyDescent="0.25">
      <c r="A62" s="933"/>
      <c r="B62" s="835"/>
      <c r="C62" s="835"/>
      <c r="D62" s="835"/>
      <c r="E62" s="830"/>
      <c r="F62" s="830"/>
      <c r="G62" s="830"/>
      <c r="H62" s="29" t="s">
        <v>147</v>
      </c>
      <c r="I62" s="30">
        <v>32</v>
      </c>
      <c r="J62" s="830"/>
      <c r="K62" s="835"/>
      <c r="L62" s="835"/>
      <c r="M62" s="922"/>
      <c r="N62" s="916"/>
      <c r="O62" s="916"/>
      <c r="P62" s="916"/>
      <c r="Q62" s="835"/>
      <c r="R62" s="830"/>
    </row>
    <row r="63" spans="1:18" s="13" customFormat="1" ht="37.5" customHeight="1" x14ac:dyDescent="0.25">
      <c r="A63" s="933"/>
      <c r="B63" s="835"/>
      <c r="C63" s="835"/>
      <c r="D63" s="835"/>
      <c r="E63" s="830"/>
      <c r="F63" s="830"/>
      <c r="G63" s="830"/>
      <c r="H63" s="29" t="s">
        <v>118</v>
      </c>
      <c r="I63" s="36">
        <v>1</v>
      </c>
      <c r="J63" s="830"/>
      <c r="K63" s="835"/>
      <c r="L63" s="835"/>
      <c r="M63" s="922"/>
      <c r="N63" s="916"/>
      <c r="O63" s="916"/>
      <c r="P63" s="916"/>
      <c r="Q63" s="835"/>
      <c r="R63" s="830"/>
    </row>
    <row r="64" spans="1:18" s="13" customFormat="1" ht="37.5" customHeight="1" x14ac:dyDescent="0.25">
      <c r="A64" s="933"/>
      <c r="B64" s="835"/>
      <c r="C64" s="835"/>
      <c r="D64" s="835"/>
      <c r="E64" s="830"/>
      <c r="F64" s="830"/>
      <c r="G64" s="830"/>
      <c r="H64" s="912" t="s">
        <v>155</v>
      </c>
      <c r="I64" s="899">
        <v>30</v>
      </c>
      <c r="J64" s="830"/>
      <c r="K64" s="835"/>
      <c r="L64" s="835"/>
      <c r="M64" s="922"/>
      <c r="N64" s="916"/>
      <c r="O64" s="916"/>
      <c r="P64" s="916"/>
      <c r="Q64" s="835"/>
      <c r="R64" s="830"/>
    </row>
    <row r="65" spans="1:19" s="13" customFormat="1" ht="39.75" customHeight="1" x14ac:dyDescent="0.25">
      <c r="A65" s="933"/>
      <c r="B65" s="836"/>
      <c r="C65" s="836"/>
      <c r="D65" s="836"/>
      <c r="E65" s="831"/>
      <c r="F65" s="831"/>
      <c r="G65" s="831"/>
      <c r="H65" s="914"/>
      <c r="I65" s="899"/>
      <c r="J65" s="831"/>
      <c r="K65" s="836"/>
      <c r="L65" s="836"/>
      <c r="M65" s="923"/>
      <c r="N65" s="917"/>
      <c r="O65" s="917"/>
      <c r="P65" s="917"/>
      <c r="Q65" s="836"/>
      <c r="R65" s="831"/>
    </row>
    <row r="66" spans="1:19" s="237" customFormat="1" ht="93" customHeight="1" x14ac:dyDescent="0.2">
      <c r="A66" s="944">
        <v>17</v>
      </c>
      <c r="B66" s="834" t="s">
        <v>34</v>
      </c>
      <c r="C66" s="834">
        <v>2.2999999999999998</v>
      </c>
      <c r="D66" s="829">
        <v>10</v>
      </c>
      <c r="E66" s="934" t="s">
        <v>156</v>
      </c>
      <c r="F66" s="829" t="s">
        <v>49</v>
      </c>
      <c r="G66" s="934" t="s">
        <v>157</v>
      </c>
      <c r="H66" s="326" t="s">
        <v>38</v>
      </c>
      <c r="I66" s="338">
        <v>1</v>
      </c>
      <c r="J66" s="934" t="s">
        <v>51</v>
      </c>
      <c r="K66" s="934" t="s">
        <v>42</v>
      </c>
      <c r="L66" s="934" t="s">
        <v>41</v>
      </c>
      <c r="M66" s="938" t="s">
        <v>42</v>
      </c>
      <c r="N66" s="938">
        <f>76000-5900</f>
        <v>70100</v>
      </c>
      <c r="O66" s="938" t="s">
        <v>42</v>
      </c>
      <c r="P66" s="941">
        <f>76000-5900</f>
        <v>70100</v>
      </c>
      <c r="Q66" s="934" t="s">
        <v>43</v>
      </c>
      <c r="R66" s="829" t="s">
        <v>44</v>
      </c>
      <c r="S66" s="664"/>
    </row>
    <row r="67" spans="1:19" s="237" customFormat="1" ht="31.5" customHeight="1" x14ac:dyDescent="0.2">
      <c r="A67" s="945"/>
      <c r="B67" s="835"/>
      <c r="C67" s="835"/>
      <c r="D67" s="830"/>
      <c r="E67" s="935"/>
      <c r="F67" s="830"/>
      <c r="G67" s="935"/>
      <c r="H67" s="829" t="s">
        <v>47</v>
      </c>
      <c r="I67" s="934">
        <v>8</v>
      </c>
      <c r="J67" s="935"/>
      <c r="K67" s="935"/>
      <c r="L67" s="935"/>
      <c r="M67" s="939"/>
      <c r="N67" s="939"/>
      <c r="O67" s="939"/>
      <c r="P67" s="942"/>
      <c r="Q67" s="935"/>
      <c r="R67" s="830"/>
      <c r="S67" s="664"/>
    </row>
    <row r="68" spans="1:19" s="237" customFormat="1" ht="58.5" customHeight="1" x14ac:dyDescent="0.2">
      <c r="A68" s="946"/>
      <c r="B68" s="836"/>
      <c r="C68" s="836"/>
      <c r="D68" s="831"/>
      <c r="E68" s="936"/>
      <c r="F68" s="831"/>
      <c r="G68" s="936"/>
      <c r="H68" s="831"/>
      <c r="I68" s="936"/>
      <c r="J68" s="936"/>
      <c r="K68" s="936"/>
      <c r="L68" s="936"/>
      <c r="M68" s="940"/>
      <c r="N68" s="940"/>
      <c r="O68" s="940"/>
      <c r="P68" s="943"/>
      <c r="Q68" s="936"/>
      <c r="R68" s="831"/>
      <c r="S68" s="664"/>
    </row>
    <row r="69" spans="1:19" s="13" customFormat="1" ht="75" customHeight="1" x14ac:dyDescent="0.25">
      <c r="A69" s="834">
        <v>18</v>
      </c>
      <c r="B69" s="842" t="s">
        <v>34</v>
      </c>
      <c r="C69" s="833">
        <v>2.2999999999999998</v>
      </c>
      <c r="D69" s="832">
        <v>10</v>
      </c>
      <c r="E69" s="832" t="s">
        <v>158</v>
      </c>
      <c r="F69" s="832" t="s">
        <v>36</v>
      </c>
      <c r="G69" s="832" t="s">
        <v>37</v>
      </c>
      <c r="H69" s="326" t="s">
        <v>38</v>
      </c>
      <c r="I69" s="11" t="s">
        <v>39</v>
      </c>
      <c r="J69" s="832" t="s">
        <v>40</v>
      </c>
      <c r="K69" s="852" t="s">
        <v>42</v>
      </c>
      <c r="L69" s="852" t="s">
        <v>41</v>
      </c>
      <c r="M69" s="855" t="s">
        <v>42</v>
      </c>
      <c r="N69" s="937">
        <f>12000-1100</f>
        <v>10900</v>
      </c>
      <c r="O69" s="855" t="s">
        <v>42</v>
      </c>
      <c r="P69" s="854">
        <f>12000-1100</f>
        <v>10900</v>
      </c>
      <c r="Q69" s="832" t="s">
        <v>43</v>
      </c>
      <c r="R69" s="829" t="s">
        <v>44</v>
      </c>
      <c r="S69" s="12"/>
    </row>
    <row r="70" spans="1:19" s="13" customFormat="1" ht="45.75" customHeight="1" x14ac:dyDescent="0.25">
      <c r="A70" s="835"/>
      <c r="B70" s="843"/>
      <c r="C70" s="833"/>
      <c r="D70" s="832"/>
      <c r="E70" s="832"/>
      <c r="F70" s="832"/>
      <c r="G70" s="832"/>
      <c r="H70" s="329" t="s">
        <v>45</v>
      </c>
      <c r="I70" s="11" t="s">
        <v>246</v>
      </c>
      <c r="J70" s="832"/>
      <c r="K70" s="852"/>
      <c r="L70" s="852"/>
      <c r="M70" s="855"/>
      <c r="N70" s="937"/>
      <c r="O70" s="855"/>
      <c r="P70" s="854"/>
      <c r="Q70" s="832"/>
      <c r="R70" s="830"/>
      <c r="S70" s="12"/>
    </row>
    <row r="71" spans="1:19" s="13" customFormat="1" ht="45.75" customHeight="1" x14ac:dyDescent="0.25">
      <c r="A71" s="836"/>
      <c r="B71" s="844"/>
      <c r="C71" s="833"/>
      <c r="D71" s="832"/>
      <c r="E71" s="832"/>
      <c r="F71" s="832"/>
      <c r="G71" s="832"/>
      <c r="H71" s="329" t="s">
        <v>47</v>
      </c>
      <c r="I71" s="11" t="s">
        <v>246</v>
      </c>
      <c r="J71" s="832"/>
      <c r="K71" s="852"/>
      <c r="L71" s="852"/>
      <c r="M71" s="855"/>
      <c r="N71" s="937"/>
      <c r="O71" s="855"/>
      <c r="P71" s="854"/>
      <c r="Q71" s="832"/>
      <c r="R71" s="831"/>
      <c r="S71" s="12"/>
    </row>
    <row r="72" spans="1:19" s="13" customFormat="1" ht="84" customHeight="1" x14ac:dyDescent="0.25">
      <c r="A72" s="834">
        <v>19</v>
      </c>
      <c r="B72" s="833" t="s">
        <v>34</v>
      </c>
      <c r="C72" s="833">
        <v>2.2999999999999998</v>
      </c>
      <c r="D72" s="832">
        <v>10</v>
      </c>
      <c r="E72" s="832" t="s">
        <v>48</v>
      </c>
      <c r="F72" s="842" t="s">
        <v>49</v>
      </c>
      <c r="G72" s="832" t="s">
        <v>157</v>
      </c>
      <c r="H72" s="45" t="s">
        <v>38</v>
      </c>
      <c r="I72" s="11" t="s">
        <v>39</v>
      </c>
      <c r="J72" s="829" t="s">
        <v>51</v>
      </c>
      <c r="K72" s="852" t="s">
        <v>42</v>
      </c>
      <c r="L72" s="852" t="s">
        <v>52</v>
      </c>
      <c r="M72" s="855" t="s">
        <v>42</v>
      </c>
      <c r="N72" s="937">
        <v>40000</v>
      </c>
      <c r="O72" s="855" t="s">
        <v>42</v>
      </c>
      <c r="P72" s="854">
        <v>40000</v>
      </c>
      <c r="Q72" s="832" t="s">
        <v>43</v>
      </c>
      <c r="R72" s="832" t="s">
        <v>44</v>
      </c>
      <c r="S72" s="12"/>
    </row>
    <row r="73" spans="1:19" s="13" customFormat="1" ht="56.25" customHeight="1" x14ac:dyDescent="0.25">
      <c r="A73" s="835"/>
      <c r="B73" s="833"/>
      <c r="C73" s="833"/>
      <c r="D73" s="832"/>
      <c r="E73" s="832"/>
      <c r="F73" s="844"/>
      <c r="G73" s="832"/>
      <c r="H73" s="45" t="s">
        <v>47</v>
      </c>
      <c r="I73" s="11" t="s">
        <v>159</v>
      </c>
      <c r="J73" s="831"/>
      <c r="K73" s="852"/>
      <c r="L73" s="852"/>
      <c r="M73" s="855"/>
      <c r="N73" s="937"/>
      <c r="O73" s="855"/>
      <c r="P73" s="854"/>
      <c r="Q73" s="832"/>
      <c r="R73" s="832"/>
      <c r="S73" s="12"/>
    </row>
    <row r="74" spans="1:19" s="56" customFormat="1" ht="70.5" customHeight="1" x14ac:dyDescent="0.25">
      <c r="A74" s="826">
        <v>20</v>
      </c>
      <c r="B74" s="826" t="s">
        <v>34</v>
      </c>
      <c r="C74" s="826">
        <v>2.2999999999999998</v>
      </c>
      <c r="D74" s="826">
        <v>10</v>
      </c>
      <c r="E74" s="826" t="s">
        <v>54</v>
      </c>
      <c r="F74" s="826" t="s">
        <v>55</v>
      </c>
      <c r="G74" s="826" t="s">
        <v>157</v>
      </c>
      <c r="H74" s="58" t="s">
        <v>38</v>
      </c>
      <c r="I74" s="59">
        <v>1</v>
      </c>
      <c r="J74" s="826" t="s">
        <v>57</v>
      </c>
      <c r="K74" s="880" t="s">
        <v>42</v>
      </c>
      <c r="L74" s="964" t="s">
        <v>52</v>
      </c>
      <c r="M74" s="826" t="s">
        <v>42</v>
      </c>
      <c r="N74" s="891">
        <f>30000+5900+1100+1000</f>
        <v>38000</v>
      </c>
      <c r="O74" s="826" t="s">
        <v>42</v>
      </c>
      <c r="P74" s="891">
        <f>30000+5900+1100+1000</f>
        <v>38000</v>
      </c>
      <c r="Q74" s="826" t="s">
        <v>43</v>
      </c>
      <c r="R74" s="826" t="s">
        <v>44</v>
      </c>
      <c r="S74" s="57"/>
    </row>
    <row r="75" spans="1:19" s="56" customFormat="1" ht="53.25" customHeight="1" x14ac:dyDescent="0.25">
      <c r="A75" s="827"/>
      <c r="B75" s="827"/>
      <c r="C75" s="827"/>
      <c r="D75" s="827"/>
      <c r="E75" s="827"/>
      <c r="F75" s="827"/>
      <c r="G75" s="827"/>
      <c r="H75" s="826" t="s">
        <v>47</v>
      </c>
      <c r="I75" s="880">
        <v>8</v>
      </c>
      <c r="J75" s="827"/>
      <c r="K75" s="881"/>
      <c r="L75" s="965"/>
      <c r="M75" s="827"/>
      <c r="N75" s="892"/>
      <c r="O75" s="827"/>
      <c r="P75" s="892"/>
      <c r="Q75" s="827"/>
      <c r="R75" s="827"/>
      <c r="S75" s="57"/>
    </row>
    <row r="76" spans="1:19" s="56" customFormat="1" ht="46.5" customHeight="1" x14ac:dyDescent="0.25">
      <c r="A76" s="828"/>
      <c r="B76" s="828"/>
      <c r="C76" s="828"/>
      <c r="D76" s="828"/>
      <c r="E76" s="828"/>
      <c r="F76" s="828"/>
      <c r="G76" s="828"/>
      <c r="H76" s="828"/>
      <c r="I76" s="882"/>
      <c r="J76" s="828"/>
      <c r="K76" s="882"/>
      <c r="L76" s="966"/>
      <c r="M76" s="828"/>
      <c r="N76" s="893"/>
      <c r="O76" s="828"/>
      <c r="P76" s="893"/>
      <c r="Q76" s="828"/>
      <c r="R76" s="828"/>
      <c r="S76" s="57"/>
    </row>
    <row r="77" spans="1:19" s="13" customFormat="1" ht="71.25" customHeight="1" x14ac:dyDescent="0.25">
      <c r="A77" s="834">
        <v>21</v>
      </c>
      <c r="B77" s="833" t="s">
        <v>34</v>
      </c>
      <c r="C77" s="832">
        <v>2.2999999999999998</v>
      </c>
      <c r="D77" s="833">
        <v>10</v>
      </c>
      <c r="E77" s="832" t="s">
        <v>160</v>
      </c>
      <c r="F77" s="832" t="s">
        <v>59</v>
      </c>
      <c r="G77" s="833" t="s">
        <v>37</v>
      </c>
      <c r="H77" s="65" t="s">
        <v>38</v>
      </c>
      <c r="I77" s="61">
        <v>1</v>
      </c>
      <c r="J77" s="832" t="s">
        <v>40</v>
      </c>
      <c r="K77" s="834" t="s">
        <v>42</v>
      </c>
      <c r="L77" s="834" t="s">
        <v>161</v>
      </c>
      <c r="M77" s="832" t="s">
        <v>42</v>
      </c>
      <c r="N77" s="837">
        <f>12000-1000+4000</f>
        <v>15000</v>
      </c>
      <c r="O77" s="832" t="s">
        <v>42</v>
      </c>
      <c r="P77" s="837">
        <f>12000-1000+4000</f>
        <v>15000</v>
      </c>
      <c r="Q77" s="829" t="s">
        <v>43</v>
      </c>
      <c r="R77" s="832" t="s">
        <v>44</v>
      </c>
    </row>
    <row r="78" spans="1:19" s="13" customFormat="1" ht="71.25" customHeight="1" x14ac:dyDescent="0.25">
      <c r="A78" s="835"/>
      <c r="B78" s="833"/>
      <c r="C78" s="832"/>
      <c r="D78" s="833"/>
      <c r="E78" s="832"/>
      <c r="F78" s="832"/>
      <c r="G78" s="833"/>
      <c r="H78" s="48" t="s">
        <v>45</v>
      </c>
      <c r="I78" s="61">
        <v>26</v>
      </c>
      <c r="J78" s="832"/>
      <c r="K78" s="835"/>
      <c r="L78" s="835"/>
      <c r="M78" s="832"/>
      <c r="N78" s="837"/>
      <c r="O78" s="832"/>
      <c r="P78" s="837"/>
      <c r="Q78" s="830"/>
      <c r="R78" s="832"/>
    </row>
    <row r="79" spans="1:19" s="13" customFormat="1" ht="71.25" customHeight="1" x14ac:dyDescent="0.25">
      <c r="A79" s="836"/>
      <c r="B79" s="833"/>
      <c r="C79" s="832"/>
      <c r="D79" s="833"/>
      <c r="E79" s="832"/>
      <c r="F79" s="832"/>
      <c r="G79" s="833"/>
      <c r="H79" s="65" t="s">
        <v>47</v>
      </c>
      <c r="I79" s="66">
        <v>26</v>
      </c>
      <c r="J79" s="832"/>
      <c r="K79" s="836"/>
      <c r="L79" s="836"/>
      <c r="M79" s="832"/>
      <c r="N79" s="837"/>
      <c r="O79" s="832"/>
      <c r="P79" s="837"/>
      <c r="Q79" s="831"/>
      <c r="R79" s="832"/>
    </row>
    <row r="80" spans="1:19" s="56" customFormat="1" ht="74.25" customHeight="1" x14ac:dyDescent="0.25">
      <c r="A80" s="821">
        <v>22</v>
      </c>
      <c r="B80" s="810" t="s">
        <v>162</v>
      </c>
      <c r="C80" s="810">
        <v>1</v>
      </c>
      <c r="D80" s="810">
        <v>6</v>
      </c>
      <c r="E80" s="810" t="s">
        <v>163</v>
      </c>
      <c r="F80" s="810" t="s">
        <v>164</v>
      </c>
      <c r="G80" s="810" t="s">
        <v>165</v>
      </c>
      <c r="H80" s="667" t="s">
        <v>86</v>
      </c>
      <c r="I80" s="667">
        <v>1</v>
      </c>
      <c r="J80" s="810" t="s">
        <v>87</v>
      </c>
      <c r="K80" s="810" t="s">
        <v>42</v>
      </c>
      <c r="L80" s="810" t="s">
        <v>73</v>
      </c>
      <c r="M80" s="810" t="s">
        <v>42</v>
      </c>
      <c r="N80" s="808">
        <v>20000</v>
      </c>
      <c r="O80" s="810" t="s">
        <v>42</v>
      </c>
      <c r="P80" s="808">
        <v>20000</v>
      </c>
      <c r="Q80" s="810" t="s">
        <v>43</v>
      </c>
      <c r="R80" s="810" t="s">
        <v>44</v>
      </c>
    </row>
    <row r="81" spans="1:18" s="56" customFormat="1" ht="74.25" customHeight="1" x14ac:dyDescent="0.25">
      <c r="A81" s="822"/>
      <c r="B81" s="811"/>
      <c r="C81" s="811"/>
      <c r="D81" s="811"/>
      <c r="E81" s="811"/>
      <c r="F81" s="811"/>
      <c r="G81" s="811"/>
      <c r="H81" s="667" t="s">
        <v>88</v>
      </c>
      <c r="I81" s="667">
        <v>93</v>
      </c>
      <c r="J81" s="811"/>
      <c r="K81" s="811"/>
      <c r="L81" s="811"/>
      <c r="M81" s="811"/>
      <c r="N81" s="809"/>
      <c r="O81" s="811"/>
      <c r="P81" s="809"/>
      <c r="Q81" s="811"/>
      <c r="R81" s="811"/>
    </row>
    <row r="82" spans="1:18" s="56" customFormat="1" ht="45" customHeight="1" x14ac:dyDescent="0.25">
      <c r="A82" s="804">
        <v>23</v>
      </c>
      <c r="B82" s="804" t="s">
        <v>167</v>
      </c>
      <c r="C82" s="804">
        <v>5</v>
      </c>
      <c r="D82" s="804">
        <v>11</v>
      </c>
      <c r="E82" s="804" t="s">
        <v>168</v>
      </c>
      <c r="F82" s="810" t="s">
        <v>169</v>
      </c>
      <c r="G82" s="804" t="s">
        <v>170</v>
      </c>
      <c r="H82" s="672" t="s">
        <v>170</v>
      </c>
      <c r="I82" s="672">
        <v>1</v>
      </c>
      <c r="J82" s="810" t="s">
        <v>171</v>
      </c>
      <c r="K82" s="804" t="s">
        <v>42</v>
      </c>
      <c r="L82" s="804" t="s">
        <v>52</v>
      </c>
      <c r="M82" s="804" t="s">
        <v>42</v>
      </c>
      <c r="N82" s="823">
        <v>17449.8</v>
      </c>
      <c r="O82" s="804" t="s">
        <v>42</v>
      </c>
      <c r="P82" s="823">
        <v>17449.8</v>
      </c>
      <c r="Q82" s="810" t="s">
        <v>43</v>
      </c>
      <c r="R82" s="810" t="s">
        <v>44</v>
      </c>
    </row>
    <row r="83" spans="1:18" s="56" customFormat="1" ht="45" customHeight="1" x14ac:dyDescent="0.25">
      <c r="A83" s="805"/>
      <c r="B83" s="805"/>
      <c r="C83" s="805"/>
      <c r="D83" s="805"/>
      <c r="E83" s="805"/>
      <c r="F83" s="812"/>
      <c r="G83" s="805"/>
      <c r="H83" s="674" t="s">
        <v>172</v>
      </c>
      <c r="I83" s="670">
        <v>20</v>
      </c>
      <c r="J83" s="812"/>
      <c r="K83" s="805"/>
      <c r="L83" s="805"/>
      <c r="M83" s="805"/>
      <c r="N83" s="824"/>
      <c r="O83" s="805"/>
      <c r="P83" s="824"/>
      <c r="Q83" s="812"/>
      <c r="R83" s="812"/>
    </row>
    <row r="84" spans="1:18" s="18" customFormat="1" ht="69" customHeight="1" x14ac:dyDescent="0.25">
      <c r="A84" s="806">
        <v>24</v>
      </c>
      <c r="B84" s="806" t="s">
        <v>89</v>
      </c>
      <c r="C84" s="806">
        <v>5</v>
      </c>
      <c r="D84" s="806">
        <v>11</v>
      </c>
      <c r="E84" s="806" t="s">
        <v>173</v>
      </c>
      <c r="F84" s="807" t="s">
        <v>174</v>
      </c>
      <c r="G84" s="806" t="s">
        <v>175</v>
      </c>
      <c r="H84" s="667" t="s">
        <v>176</v>
      </c>
      <c r="I84" s="672">
        <v>1</v>
      </c>
      <c r="J84" s="807" t="s">
        <v>177</v>
      </c>
      <c r="K84" s="806" t="s">
        <v>42</v>
      </c>
      <c r="L84" s="806" t="s">
        <v>73</v>
      </c>
      <c r="M84" s="806" t="s">
        <v>42</v>
      </c>
      <c r="N84" s="825">
        <v>15000</v>
      </c>
      <c r="O84" s="806" t="s">
        <v>42</v>
      </c>
      <c r="P84" s="825">
        <v>15000</v>
      </c>
      <c r="Q84" s="807" t="s">
        <v>43</v>
      </c>
      <c r="R84" s="807" t="s">
        <v>44</v>
      </c>
    </row>
    <row r="85" spans="1:18" s="18" customFormat="1" ht="69" customHeight="1" x14ac:dyDescent="0.25">
      <c r="A85" s="806"/>
      <c r="B85" s="806"/>
      <c r="C85" s="806"/>
      <c r="D85" s="806"/>
      <c r="E85" s="806"/>
      <c r="F85" s="807"/>
      <c r="G85" s="806"/>
      <c r="H85" s="667" t="s">
        <v>178</v>
      </c>
      <c r="I85" s="672">
        <v>200</v>
      </c>
      <c r="J85" s="807"/>
      <c r="K85" s="806"/>
      <c r="L85" s="806"/>
      <c r="M85" s="806"/>
      <c r="N85" s="825"/>
      <c r="O85" s="806"/>
      <c r="P85" s="825"/>
      <c r="Q85" s="807"/>
      <c r="R85" s="807"/>
    </row>
    <row r="86" spans="1:18" s="18" customFormat="1" ht="69" customHeight="1" x14ac:dyDescent="0.25">
      <c r="A86" s="806"/>
      <c r="B86" s="806"/>
      <c r="C86" s="806"/>
      <c r="D86" s="806"/>
      <c r="E86" s="806"/>
      <c r="F86" s="807"/>
      <c r="G86" s="806"/>
      <c r="H86" s="667" t="s">
        <v>6253</v>
      </c>
      <c r="I86" s="672">
        <v>21</v>
      </c>
      <c r="J86" s="807"/>
      <c r="K86" s="806"/>
      <c r="L86" s="806"/>
      <c r="M86" s="806"/>
      <c r="N86" s="825"/>
      <c r="O86" s="806"/>
      <c r="P86" s="825"/>
      <c r="Q86" s="807"/>
      <c r="R86" s="807"/>
    </row>
    <row r="87" spans="1:18" s="56" customFormat="1" ht="39.75" customHeight="1" x14ac:dyDescent="0.25">
      <c r="A87" s="826">
        <v>25</v>
      </c>
      <c r="B87" s="826" t="s">
        <v>60</v>
      </c>
      <c r="C87" s="826">
        <v>1</v>
      </c>
      <c r="D87" s="826">
        <v>6</v>
      </c>
      <c r="E87" s="826" t="s">
        <v>61</v>
      </c>
      <c r="F87" s="826" t="s">
        <v>62</v>
      </c>
      <c r="G87" s="826" t="s">
        <v>179</v>
      </c>
      <c r="H87" s="58" t="s">
        <v>64</v>
      </c>
      <c r="I87" s="58">
        <v>1</v>
      </c>
      <c r="J87" s="826" t="s">
        <v>65</v>
      </c>
      <c r="K87" s="826" t="s">
        <v>42</v>
      </c>
      <c r="L87" s="826" t="s">
        <v>81</v>
      </c>
      <c r="M87" s="947" t="s">
        <v>42</v>
      </c>
      <c r="N87" s="814">
        <v>16000</v>
      </c>
      <c r="O87" s="814" t="s">
        <v>42</v>
      </c>
      <c r="P87" s="814">
        <v>16000</v>
      </c>
      <c r="Q87" s="826" t="s">
        <v>43</v>
      </c>
      <c r="R87" s="826" t="s">
        <v>44</v>
      </c>
    </row>
    <row r="88" spans="1:18" s="56" customFormat="1" ht="39.75" customHeight="1" x14ac:dyDescent="0.25">
      <c r="A88" s="827"/>
      <c r="B88" s="827"/>
      <c r="C88" s="827"/>
      <c r="D88" s="827"/>
      <c r="E88" s="827"/>
      <c r="F88" s="827"/>
      <c r="G88" s="827"/>
      <c r="H88" s="58" t="s">
        <v>66</v>
      </c>
      <c r="I88" s="58">
        <v>50</v>
      </c>
      <c r="J88" s="827"/>
      <c r="K88" s="827"/>
      <c r="L88" s="827"/>
      <c r="M88" s="948"/>
      <c r="N88" s="815"/>
      <c r="O88" s="815"/>
      <c r="P88" s="815"/>
      <c r="Q88" s="827"/>
      <c r="R88" s="827"/>
    </row>
    <row r="89" spans="1:18" s="56" customFormat="1" ht="39.75" customHeight="1" x14ac:dyDescent="0.25">
      <c r="A89" s="828"/>
      <c r="B89" s="828"/>
      <c r="C89" s="828"/>
      <c r="D89" s="828"/>
      <c r="E89" s="828"/>
      <c r="F89" s="828"/>
      <c r="G89" s="828"/>
      <c r="H89" s="58" t="s">
        <v>180</v>
      </c>
      <c r="I89" s="58">
        <v>30</v>
      </c>
      <c r="J89" s="828"/>
      <c r="K89" s="828"/>
      <c r="L89" s="828"/>
      <c r="M89" s="949"/>
      <c r="N89" s="816"/>
      <c r="O89" s="816"/>
      <c r="P89" s="816"/>
      <c r="Q89" s="828"/>
      <c r="R89" s="828"/>
    </row>
    <row r="90" spans="1:18" s="18" customFormat="1" ht="38.25" customHeight="1" x14ac:dyDescent="0.25">
      <c r="A90" s="804">
        <v>26</v>
      </c>
      <c r="B90" s="807" t="s">
        <v>68</v>
      </c>
      <c r="C90" s="807">
        <v>1</v>
      </c>
      <c r="D90" s="807">
        <v>6</v>
      </c>
      <c r="E90" s="810" t="s">
        <v>69</v>
      </c>
      <c r="F90" s="850" t="s">
        <v>70</v>
      </c>
      <c r="G90" s="807" t="s">
        <v>179</v>
      </c>
      <c r="H90" s="46" t="s">
        <v>71</v>
      </c>
      <c r="I90" s="667">
        <v>1</v>
      </c>
      <c r="J90" s="807" t="s">
        <v>72</v>
      </c>
      <c r="K90" s="807" t="s">
        <v>42</v>
      </c>
      <c r="L90" s="807" t="s">
        <v>124</v>
      </c>
      <c r="M90" s="807" t="s">
        <v>42</v>
      </c>
      <c r="N90" s="953">
        <v>80565</v>
      </c>
      <c r="O90" s="807" t="s">
        <v>42</v>
      </c>
      <c r="P90" s="953">
        <v>80565</v>
      </c>
      <c r="Q90" s="807" t="s">
        <v>43</v>
      </c>
      <c r="R90" s="960" t="s">
        <v>44</v>
      </c>
    </row>
    <row r="91" spans="1:18" s="18" customFormat="1" ht="38.25" customHeight="1" x14ac:dyDescent="0.25">
      <c r="A91" s="805"/>
      <c r="B91" s="807"/>
      <c r="C91" s="807"/>
      <c r="D91" s="807"/>
      <c r="E91" s="812"/>
      <c r="F91" s="963"/>
      <c r="G91" s="807"/>
      <c r="H91" s="681" t="s">
        <v>66</v>
      </c>
      <c r="I91" s="678">
        <v>35</v>
      </c>
      <c r="J91" s="807"/>
      <c r="K91" s="807"/>
      <c r="L91" s="807"/>
      <c r="M91" s="807"/>
      <c r="N91" s="953"/>
      <c r="O91" s="807"/>
      <c r="P91" s="953"/>
      <c r="Q91" s="807"/>
      <c r="R91" s="961"/>
    </row>
    <row r="92" spans="1:18" s="18" customFormat="1" ht="38.25" customHeight="1" x14ac:dyDescent="0.25">
      <c r="A92" s="805"/>
      <c r="B92" s="807"/>
      <c r="C92" s="807"/>
      <c r="D92" s="807"/>
      <c r="E92" s="812"/>
      <c r="F92" s="963"/>
      <c r="G92" s="807"/>
      <c r="H92" s="46" t="s">
        <v>181</v>
      </c>
      <c r="I92" s="667">
        <v>17</v>
      </c>
      <c r="J92" s="807"/>
      <c r="K92" s="807"/>
      <c r="L92" s="807"/>
      <c r="M92" s="807"/>
      <c r="N92" s="953"/>
      <c r="O92" s="807"/>
      <c r="P92" s="953"/>
      <c r="Q92" s="807"/>
      <c r="R92" s="961"/>
    </row>
    <row r="93" spans="1:18" s="18" customFormat="1" ht="38.25" customHeight="1" x14ac:dyDescent="0.25">
      <c r="A93" s="805"/>
      <c r="B93" s="807"/>
      <c r="C93" s="807"/>
      <c r="D93" s="807"/>
      <c r="E93" s="811"/>
      <c r="F93" s="851"/>
      <c r="G93" s="807"/>
      <c r="H93" s="667" t="s">
        <v>182</v>
      </c>
      <c r="I93" s="667">
        <v>17</v>
      </c>
      <c r="J93" s="807"/>
      <c r="K93" s="807"/>
      <c r="L93" s="807"/>
      <c r="M93" s="807"/>
      <c r="N93" s="953"/>
      <c r="O93" s="807"/>
      <c r="P93" s="953"/>
      <c r="Q93" s="807"/>
      <c r="R93" s="962"/>
    </row>
    <row r="94" spans="1:18" s="13" customFormat="1" ht="96.75" customHeight="1" x14ac:dyDescent="0.25">
      <c r="A94" s="833">
        <v>27</v>
      </c>
      <c r="B94" s="950">
        <v>6</v>
      </c>
      <c r="C94" s="950">
        <v>5</v>
      </c>
      <c r="D94" s="813">
        <v>4</v>
      </c>
      <c r="E94" s="818" t="s">
        <v>183</v>
      </c>
      <c r="F94" s="813" t="s">
        <v>184</v>
      </c>
      <c r="G94" s="813" t="s">
        <v>170</v>
      </c>
      <c r="H94" s="26" t="s">
        <v>170</v>
      </c>
      <c r="I94" s="49" t="s">
        <v>39</v>
      </c>
      <c r="J94" s="813" t="s">
        <v>185</v>
      </c>
      <c r="K94" s="967" t="s">
        <v>42</v>
      </c>
      <c r="L94" s="819" t="s">
        <v>124</v>
      </c>
      <c r="M94" s="820" t="s">
        <v>42</v>
      </c>
      <c r="N94" s="817">
        <v>98658.8</v>
      </c>
      <c r="O94" s="820" t="s">
        <v>42</v>
      </c>
      <c r="P94" s="817">
        <v>60000</v>
      </c>
      <c r="Q94" s="818" t="s">
        <v>186</v>
      </c>
      <c r="R94" s="813" t="s">
        <v>146</v>
      </c>
    </row>
    <row r="95" spans="1:18" s="13" customFormat="1" ht="200.25" customHeight="1" x14ac:dyDescent="0.25">
      <c r="A95" s="833"/>
      <c r="B95" s="950"/>
      <c r="C95" s="950"/>
      <c r="D95" s="813"/>
      <c r="E95" s="818"/>
      <c r="F95" s="813"/>
      <c r="G95" s="813"/>
      <c r="H95" s="26" t="s">
        <v>187</v>
      </c>
      <c r="I95" s="49" t="s">
        <v>188</v>
      </c>
      <c r="J95" s="813"/>
      <c r="K95" s="967"/>
      <c r="L95" s="819"/>
      <c r="M95" s="820"/>
      <c r="N95" s="817"/>
      <c r="O95" s="820"/>
      <c r="P95" s="817"/>
      <c r="Q95" s="818"/>
      <c r="R95" s="813"/>
    </row>
    <row r="96" spans="1:18" s="13" customFormat="1" ht="52.5" customHeight="1" x14ac:dyDescent="0.25">
      <c r="A96" s="833">
        <v>28</v>
      </c>
      <c r="B96" s="950">
        <v>1</v>
      </c>
      <c r="C96" s="950">
        <v>1</v>
      </c>
      <c r="D96" s="813">
        <v>6</v>
      </c>
      <c r="E96" s="818" t="s">
        <v>189</v>
      </c>
      <c r="F96" s="813" t="s">
        <v>190</v>
      </c>
      <c r="G96" s="813" t="s">
        <v>191</v>
      </c>
      <c r="H96" s="26" t="s">
        <v>192</v>
      </c>
      <c r="I96" s="49" t="s">
        <v>193</v>
      </c>
      <c r="J96" s="813" t="s">
        <v>194</v>
      </c>
      <c r="K96" s="819" t="s">
        <v>42</v>
      </c>
      <c r="L96" s="819" t="s">
        <v>124</v>
      </c>
      <c r="M96" s="820" t="s">
        <v>42</v>
      </c>
      <c r="N96" s="817">
        <v>57609.26</v>
      </c>
      <c r="O96" s="820" t="s">
        <v>42</v>
      </c>
      <c r="P96" s="959">
        <v>51959.26</v>
      </c>
      <c r="Q96" s="813" t="s">
        <v>116</v>
      </c>
      <c r="R96" s="813" t="s">
        <v>195</v>
      </c>
    </row>
    <row r="97" spans="1:18" s="13" customFormat="1" ht="59.25" customHeight="1" x14ac:dyDescent="0.25">
      <c r="A97" s="833"/>
      <c r="B97" s="950"/>
      <c r="C97" s="950"/>
      <c r="D97" s="813"/>
      <c r="E97" s="818"/>
      <c r="F97" s="813"/>
      <c r="G97" s="813"/>
      <c r="H97" s="26" t="s">
        <v>99</v>
      </c>
      <c r="I97" s="49" t="s">
        <v>196</v>
      </c>
      <c r="J97" s="813"/>
      <c r="K97" s="819"/>
      <c r="L97" s="819"/>
      <c r="M97" s="820"/>
      <c r="N97" s="817"/>
      <c r="O97" s="820"/>
      <c r="P97" s="959"/>
      <c r="Q97" s="813"/>
      <c r="R97" s="813"/>
    </row>
    <row r="98" spans="1:18" s="13" customFormat="1" ht="35.25" customHeight="1" x14ac:dyDescent="0.25">
      <c r="A98" s="833"/>
      <c r="B98" s="950"/>
      <c r="C98" s="950"/>
      <c r="D98" s="813"/>
      <c r="E98" s="818"/>
      <c r="F98" s="813"/>
      <c r="G98" s="813"/>
      <c r="H98" s="26" t="s">
        <v>170</v>
      </c>
      <c r="I98" s="49" t="s">
        <v>39</v>
      </c>
      <c r="J98" s="813"/>
      <c r="K98" s="819"/>
      <c r="L98" s="819"/>
      <c r="M98" s="820"/>
      <c r="N98" s="817"/>
      <c r="O98" s="820"/>
      <c r="P98" s="959"/>
      <c r="Q98" s="813"/>
      <c r="R98" s="813"/>
    </row>
    <row r="99" spans="1:18" s="13" customFormat="1" ht="48.75" customHeight="1" x14ac:dyDescent="0.25">
      <c r="A99" s="833"/>
      <c r="B99" s="950"/>
      <c r="C99" s="950"/>
      <c r="D99" s="813"/>
      <c r="E99" s="818"/>
      <c r="F99" s="813"/>
      <c r="G99" s="813"/>
      <c r="H99" s="26" t="s">
        <v>172</v>
      </c>
      <c r="I99" s="49" t="s">
        <v>196</v>
      </c>
      <c r="J99" s="813"/>
      <c r="K99" s="819"/>
      <c r="L99" s="819"/>
      <c r="M99" s="820"/>
      <c r="N99" s="817"/>
      <c r="O99" s="820"/>
      <c r="P99" s="959"/>
      <c r="Q99" s="813"/>
      <c r="R99" s="813"/>
    </row>
    <row r="100" spans="1:18" s="13" customFormat="1" ht="42.75" customHeight="1" x14ac:dyDescent="0.25">
      <c r="A100" s="833"/>
      <c r="B100" s="950"/>
      <c r="C100" s="950"/>
      <c r="D100" s="813"/>
      <c r="E100" s="818"/>
      <c r="F100" s="813"/>
      <c r="G100" s="813"/>
      <c r="H100" s="26" t="s">
        <v>197</v>
      </c>
      <c r="I100" s="49" t="s">
        <v>39</v>
      </c>
      <c r="J100" s="813"/>
      <c r="K100" s="819"/>
      <c r="L100" s="819"/>
      <c r="M100" s="820"/>
      <c r="N100" s="817"/>
      <c r="O100" s="820"/>
      <c r="P100" s="959"/>
      <c r="Q100" s="813"/>
      <c r="R100" s="813"/>
    </row>
    <row r="101" spans="1:18" s="13" customFormat="1" ht="54" customHeight="1" x14ac:dyDescent="0.25">
      <c r="A101" s="833"/>
      <c r="B101" s="950"/>
      <c r="C101" s="950"/>
      <c r="D101" s="813"/>
      <c r="E101" s="818"/>
      <c r="F101" s="813"/>
      <c r="G101" s="813"/>
      <c r="H101" s="26" t="s">
        <v>198</v>
      </c>
      <c r="I101" s="49" t="s">
        <v>199</v>
      </c>
      <c r="J101" s="813"/>
      <c r="K101" s="819"/>
      <c r="L101" s="819"/>
      <c r="M101" s="820"/>
      <c r="N101" s="817"/>
      <c r="O101" s="820"/>
      <c r="P101" s="959"/>
      <c r="Q101" s="813"/>
      <c r="R101" s="813"/>
    </row>
    <row r="102" spans="1:18" s="13" customFormat="1" ht="78.75" customHeight="1" x14ac:dyDescent="0.25">
      <c r="A102" s="806">
        <v>29</v>
      </c>
      <c r="B102" s="806">
        <v>2</v>
      </c>
      <c r="C102" s="806">
        <v>1</v>
      </c>
      <c r="D102" s="806">
        <v>6</v>
      </c>
      <c r="E102" s="807" t="s">
        <v>200</v>
      </c>
      <c r="F102" s="807" t="s">
        <v>201</v>
      </c>
      <c r="G102" s="807" t="s">
        <v>202</v>
      </c>
      <c r="H102" s="667" t="s">
        <v>203</v>
      </c>
      <c r="I102" s="672">
        <v>75</v>
      </c>
      <c r="J102" s="807" t="s">
        <v>204</v>
      </c>
      <c r="K102" s="806" t="s">
        <v>42</v>
      </c>
      <c r="L102" s="806" t="s">
        <v>124</v>
      </c>
      <c r="M102" s="806" t="s">
        <v>42</v>
      </c>
      <c r="N102" s="958">
        <v>181272.06</v>
      </c>
      <c r="O102" s="806" t="s">
        <v>42</v>
      </c>
      <c r="P102" s="958">
        <v>124391.2</v>
      </c>
      <c r="Q102" s="807" t="s">
        <v>107</v>
      </c>
      <c r="R102" s="953" t="s">
        <v>108</v>
      </c>
    </row>
    <row r="103" spans="1:18" s="13" customFormat="1" ht="57.75" customHeight="1" x14ac:dyDescent="0.25">
      <c r="A103" s="806"/>
      <c r="B103" s="806"/>
      <c r="C103" s="806"/>
      <c r="D103" s="806"/>
      <c r="E103" s="807"/>
      <c r="F103" s="807"/>
      <c r="G103" s="807"/>
      <c r="H103" s="668" t="s">
        <v>205</v>
      </c>
      <c r="I103" s="672">
        <v>55</v>
      </c>
      <c r="J103" s="807"/>
      <c r="K103" s="806"/>
      <c r="L103" s="806"/>
      <c r="M103" s="806"/>
      <c r="N103" s="958"/>
      <c r="O103" s="806"/>
      <c r="P103" s="958"/>
      <c r="Q103" s="807"/>
      <c r="R103" s="953"/>
    </row>
    <row r="104" spans="1:18" s="13" customFormat="1" ht="45.75" customHeight="1" x14ac:dyDescent="0.25">
      <c r="A104" s="806"/>
      <c r="B104" s="806"/>
      <c r="C104" s="806"/>
      <c r="D104" s="806"/>
      <c r="E104" s="807"/>
      <c r="F104" s="807"/>
      <c r="G104" s="807"/>
      <c r="H104" s="668" t="s">
        <v>110</v>
      </c>
      <c r="I104" s="672">
        <v>4</v>
      </c>
      <c r="J104" s="807"/>
      <c r="K104" s="806"/>
      <c r="L104" s="806"/>
      <c r="M104" s="806"/>
      <c r="N104" s="958"/>
      <c r="O104" s="806"/>
      <c r="P104" s="958"/>
      <c r="Q104" s="807"/>
      <c r="R104" s="953"/>
    </row>
    <row r="105" spans="1:18" s="13" customFormat="1" ht="79.5" customHeight="1" x14ac:dyDescent="0.25">
      <c r="A105" s="806"/>
      <c r="B105" s="806"/>
      <c r="C105" s="806"/>
      <c r="D105" s="806"/>
      <c r="E105" s="807"/>
      <c r="F105" s="807"/>
      <c r="G105" s="807"/>
      <c r="H105" s="668" t="s">
        <v>111</v>
      </c>
      <c r="I105" s="672">
        <v>1</v>
      </c>
      <c r="J105" s="807"/>
      <c r="K105" s="806"/>
      <c r="L105" s="806"/>
      <c r="M105" s="806"/>
      <c r="N105" s="958"/>
      <c r="O105" s="806"/>
      <c r="P105" s="958"/>
      <c r="Q105" s="807"/>
      <c r="R105" s="953"/>
    </row>
    <row r="106" spans="1:18" s="13" customFormat="1" ht="90" customHeight="1" x14ac:dyDescent="0.25">
      <c r="A106" s="806"/>
      <c r="B106" s="806"/>
      <c r="C106" s="806"/>
      <c r="D106" s="806"/>
      <c r="E106" s="807"/>
      <c r="F106" s="807"/>
      <c r="G106" s="807"/>
      <c r="H106" s="668" t="s">
        <v>99</v>
      </c>
      <c r="I106" s="672">
        <v>25</v>
      </c>
      <c r="J106" s="807"/>
      <c r="K106" s="806"/>
      <c r="L106" s="806"/>
      <c r="M106" s="806"/>
      <c r="N106" s="958"/>
      <c r="O106" s="806"/>
      <c r="P106" s="958"/>
      <c r="Q106" s="807"/>
      <c r="R106" s="953"/>
    </row>
    <row r="107" spans="1:18" s="13" customFormat="1" ht="90" customHeight="1" x14ac:dyDescent="0.25">
      <c r="A107" s="806"/>
      <c r="B107" s="806"/>
      <c r="C107" s="806"/>
      <c r="D107" s="806"/>
      <c r="E107" s="807"/>
      <c r="F107" s="807"/>
      <c r="G107" s="807"/>
      <c r="H107" s="668" t="s">
        <v>98</v>
      </c>
      <c r="I107" s="672">
        <v>1</v>
      </c>
      <c r="J107" s="807"/>
      <c r="K107" s="806"/>
      <c r="L107" s="806"/>
      <c r="M107" s="806"/>
      <c r="N107" s="958"/>
      <c r="O107" s="806"/>
      <c r="P107" s="958"/>
      <c r="Q107" s="807"/>
      <c r="R107" s="953"/>
    </row>
    <row r="108" spans="1:18" s="13" customFormat="1" ht="54" customHeight="1" x14ac:dyDescent="0.25">
      <c r="A108" s="836">
        <v>30</v>
      </c>
      <c r="B108" s="882">
        <v>3</v>
      </c>
      <c r="C108" s="882">
        <v>1</v>
      </c>
      <c r="D108" s="882">
        <v>6</v>
      </c>
      <c r="E108" s="873" t="s">
        <v>206</v>
      </c>
      <c r="F108" s="828" t="s">
        <v>207</v>
      </c>
      <c r="G108" s="828" t="s">
        <v>208</v>
      </c>
      <c r="H108" s="679" t="s">
        <v>166</v>
      </c>
      <c r="I108" s="679">
        <v>1</v>
      </c>
      <c r="J108" s="828" t="s">
        <v>209</v>
      </c>
      <c r="K108" s="882" t="s">
        <v>42</v>
      </c>
      <c r="L108" s="882" t="s">
        <v>124</v>
      </c>
      <c r="M108" s="882" t="s">
        <v>42</v>
      </c>
      <c r="N108" s="893">
        <v>59412.45</v>
      </c>
      <c r="O108" s="882" t="s">
        <v>42</v>
      </c>
      <c r="P108" s="893">
        <v>53940.21</v>
      </c>
      <c r="Q108" s="873" t="s">
        <v>95</v>
      </c>
      <c r="R108" s="828" t="s">
        <v>96</v>
      </c>
    </row>
    <row r="109" spans="1:18" s="13" customFormat="1" ht="46.5" customHeight="1" x14ac:dyDescent="0.25">
      <c r="A109" s="833"/>
      <c r="B109" s="950"/>
      <c r="C109" s="950"/>
      <c r="D109" s="950"/>
      <c r="E109" s="818"/>
      <c r="F109" s="813"/>
      <c r="G109" s="813"/>
      <c r="H109" s="26" t="s">
        <v>210</v>
      </c>
      <c r="I109" s="50">
        <v>30</v>
      </c>
      <c r="J109" s="813"/>
      <c r="K109" s="950"/>
      <c r="L109" s="950"/>
      <c r="M109" s="950"/>
      <c r="N109" s="817"/>
      <c r="O109" s="950"/>
      <c r="P109" s="817"/>
      <c r="Q109" s="818"/>
      <c r="R109" s="813"/>
    </row>
    <row r="110" spans="1:18" s="13" customFormat="1" ht="37.5" customHeight="1" x14ac:dyDescent="0.25">
      <c r="A110" s="833"/>
      <c r="B110" s="950"/>
      <c r="C110" s="950"/>
      <c r="D110" s="950"/>
      <c r="E110" s="818"/>
      <c r="F110" s="813"/>
      <c r="G110" s="813"/>
      <c r="H110" s="26" t="s">
        <v>197</v>
      </c>
      <c r="I110" s="50">
        <v>1</v>
      </c>
      <c r="J110" s="813"/>
      <c r="K110" s="950"/>
      <c r="L110" s="950"/>
      <c r="M110" s="950"/>
      <c r="N110" s="817"/>
      <c r="O110" s="950"/>
      <c r="P110" s="817"/>
      <c r="Q110" s="818"/>
      <c r="R110" s="813"/>
    </row>
    <row r="111" spans="1:18" s="13" customFormat="1" ht="47.25" customHeight="1" x14ac:dyDescent="0.25">
      <c r="A111" s="833"/>
      <c r="B111" s="950"/>
      <c r="C111" s="950"/>
      <c r="D111" s="950"/>
      <c r="E111" s="818"/>
      <c r="F111" s="813"/>
      <c r="G111" s="813"/>
      <c r="H111" s="26" t="s">
        <v>198</v>
      </c>
      <c r="I111" s="50">
        <v>116</v>
      </c>
      <c r="J111" s="813"/>
      <c r="K111" s="950"/>
      <c r="L111" s="950"/>
      <c r="M111" s="950"/>
      <c r="N111" s="817"/>
      <c r="O111" s="950"/>
      <c r="P111" s="817"/>
      <c r="Q111" s="818"/>
      <c r="R111" s="813"/>
    </row>
    <row r="112" spans="1:18" s="13" customFormat="1" ht="54.75" customHeight="1" x14ac:dyDescent="0.25">
      <c r="A112" s="833"/>
      <c r="B112" s="950"/>
      <c r="C112" s="950"/>
      <c r="D112" s="950"/>
      <c r="E112" s="818"/>
      <c r="F112" s="813"/>
      <c r="G112" s="813"/>
      <c r="H112" s="26" t="s">
        <v>211</v>
      </c>
      <c r="I112" s="50">
        <v>1</v>
      </c>
      <c r="J112" s="813"/>
      <c r="K112" s="950"/>
      <c r="L112" s="950"/>
      <c r="M112" s="950"/>
      <c r="N112" s="817"/>
      <c r="O112" s="950"/>
      <c r="P112" s="817"/>
      <c r="Q112" s="818"/>
      <c r="R112" s="813"/>
    </row>
    <row r="113" spans="1:18" s="13" customFormat="1" ht="409.6" customHeight="1" x14ac:dyDescent="0.25">
      <c r="A113" s="47">
        <v>31</v>
      </c>
      <c r="B113" s="50">
        <v>3</v>
      </c>
      <c r="C113" s="50">
        <v>1</v>
      </c>
      <c r="D113" s="50">
        <v>6</v>
      </c>
      <c r="E113" s="27" t="s">
        <v>128</v>
      </c>
      <c r="F113" s="27" t="s">
        <v>212</v>
      </c>
      <c r="G113" s="50" t="s">
        <v>130</v>
      </c>
      <c r="H113" s="26" t="s">
        <v>131</v>
      </c>
      <c r="I113" s="50">
        <v>10</v>
      </c>
      <c r="J113" s="51" t="s">
        <v>213</v>
      </c>
      <c r="K113" s="50" t="s">
        <v>42</v>
      </c>
      <c r="L113" s="50" t="s">
        <v>124</v>
      </c>
      <c r="M113" s="50" t="s">
        <v>42</v>
      </c>
      <c r="N113" s="41">
        <v>164900</v>
      </c>
      <c r="O113" s="50" t="s">
        <v>42</v>
      </c>
      <c r="P113" s="52">
        <v>73300</v>
      </c>
      <c r="Q113" s="26" t="s">
        <v>214</v>
      </c>
      <c r="R113" s="26" t="s">
        <v>134</v>
      </c>
    </row>
    <row r="114" spans="1:18" s="13" customFormat="1" ht="134.25" customHeight="1" x14ac:dyDescent="0.25">
      <c r="A114" s="833">
        <v>32</v>
      </c>
      <c r="B114" s="952">
        <v>1</v>
      </c>
      <c r="C114" s="952">
        <v>1</v>
      </c>
      <c r="D114" s="952">
        <v>9</v>
      </c>
      <c r="E114" s="818" t="s">
        <v>215</v>
      </c>
      <c r="F114" s="951" t="s">
        <v>216</v>
      </c>
      <c r="G114" s="951" t="s">
        <v>217</v>
      </c>
      <c r="H114" s="43" t="s">
        <v>218</v>
      </c>
      <c r="I114" s="53">
        <v>1</v>
      </c>
      <c r="J114" s="951" t="s">
        <v>219</v>
      </c>
      <c r="K114" s="951" t="s">
        <v>42</v>
      </c>
      <c r="L114" s="951" t="s">
        <v>124</v>
      </c>
      <c r="M114" s="951" t="s">
        <v>42</v>
      </c>
      <c r="N114" s="951">
        <v>46707.12</v>
      </c>
      <c r="O114" s="951" t="s">
        <v>42</v>
      </c>
      <c r="P114" s="951">
        <v>41983.92</v>
      </c>
      <c r="Q114" s="951" t="s">
        <v>95</v>
      </c>
      <c r="R114" s="951" t="s">
        <v>96</v>
      </c>
    </row>
    <row r="115" spans="1:18" s="13" customFormat="1" ht="36.75" customHeight="1" x14ac:dyDescent="0.25">
      <c r="A115" s="833"/>
      <c r="B115" s="952"/>
      <c r="C115" s="952"/>
      <c r="D115" s="952"/>
      <c r="E115" s="818"/>
      <c r="F115" s="951"/>
      <c r="G115" s="951"/>
      <c r="H115" s="45" t="s">
        <v>210</v>
      </c>
      <c r="I115" s="53">
        <v>160</v>
      </c>
      <c r="J115" s="951"/>
      <c r="K115" s="951"/>
      <c r="L115" s="951"/>
      <c r="M115" s="951"/>
      <c r="N115" s="951"/>
      <c r="O115" s="951"/>
      <c r="P115" s="951"/>
      <c r="Q115" s="951"/>
      <c r="R115" s="951"/>
    </row>
    <row r="116" spans="1:18" s="13" customFormat="1" ht="72.75" customHeight="1" x14ac:dyDescent="0.25">
      <c r="A116" s="833"/>
      <c r="B116" s="952"/>
      <c r="C116" s="952"/>
      <c r="D116" s="952"/>
      <c r="E116" s="818"/>
      <c r="F116" s="951"/>
      <c r="G116" s="951"/>
      <c r="H116" s="45" t="s">
        <v>220</v>
      </c>
      <c r="I116" s="53">
        <v>1</v>
      </c>
      <c r="J116" s="951"/>
      <c r="K116" s="951"/>
      <c r="L116" s="951"/>
      <c r="M116" s="951"/>
      <c r="N116" s="951"/>
      <c r="O116" s="951"/>
      <c r="P116" s="951"/>
      <c r="Q116" s="951"/>
      <c r="R116" s="951"/>
    </row>
    <row r="117" spans="1:18" s="13" customFormat="1" ht="49.5" customHeight="1" x14ac:dyDescent="0.25">
      <c r="A117" s="833"/>
      <c r="B117" s="952"/>
      <c r="C117" s="952"/>
      <c r="D117" s="952"/>
      <c r="E117" s="818"/>
      <c r="F117" s="951"/>
      <c r="G117" s="951"/>
      <c r="H117" s="45" t="s">
        <v>221</v>
      </c>
      <c r="I117" s="53">
        <v>160</v>
      </c>
      <c r="J117" s="951"/>
      <c r="K117" s="951"/>
      <c r="L117" s="951"/>
      <c r="M117" s="951"/>
      <c r="N117" s="951"/>
      <c r="O117" s="951"/>
      <c r="P117" s="951"/>
      <c r="Q117" s="951"/>
      <c r="R117" s="951"/>
    </row>
    <row r="118" spans="1:18" s="13" customFormat="1" ht="41.25" customHeight="1" x14ac:dyDescent="0.25">
      <c r="A118" s="806">
        <v>33</v>
      </c>
      <c r="B118" s="971">
        <v>1</v>
      </c>
      <c r="C118" s="971">
        <v>5</v>
      </c>
      <c r="D118" s="971">
        <v>11</v>
      </c>
      <c r="E118" s="807" t="s">
        <v>222</v>
      </c>
      <c r="F118" s="953" t="s">
        <v>223</v>
      </c>
      <c r="G118" s="953" t="s">
        <v>224</v>
      </c>
      <c r="H118" s="668" t="s">
        <v>192</v>
      </c>
      <c r="I118" s="274">
        <v>1</v>
      </c>
      <c r="J118" s="953" t="s">
        <v>225</v>
      </c>
      <c r="K118" s="953" t="s">
        <v>42</v>
      </c>
      <c r="L118" s="953" t="s">
        <v>73</v>
      </c>
      <c r="M118" s="953" t="s">
        <v>42</v>
      </c>
      <c r="N118" s="856">
        <v>32832.400000000001</v>
      </c>
      <c r="O118" s="953" t="s">
        <v>42</v>
      </c>
      <c r="P118" s="953">
        <v>29126.400000000001</v>
      </c>
      <c r="Q118" s="953" t="s">
        <v>95</v>
      </c>
      <c r="R118" s="953" t="s">
        <v>96</v>
      </c>
    </row>
    <row r="119" spans="1:18" s="13" customFormat="1" ht="96" customHeight="1" x14ac:dyDescent="0.25">
      <c r="A119" s="806"/>
      <c r="B119" s="971"/>
      <c r="C119" s="971"/>
      <c r="D119" s="971"/>
      <c r="E119" s="807"/>
      <c r="F119" s="953"/>
      <c r="G119" s="953"/>
      <c r="H119" s="668" t="s">
        <v>99</v>
      </c>
      <c r="I119" s="274">
        <v>104</v>
      </c>
      <c r="J119" s="953"/>
      <c r="K119" s="953"/>
      <c r="L119" s="953"/>
      <c r="M119" s="953"/>
      <c r="N119" s="856"/>
      <c r="O119" s="953"/>
      <c r="P119" s="953"/>
      <c r="Q119" s="953"/>
      <c r="R119" s="953"/>
    </row>
    <row r="120" spans="1:18" s="13" customFormat="1" ht="81" customHeight="1" x14ac:dyDescent="0.25">
      <c r="A120" s="806"/>
      <c r="B120" s="971"/>
      <c r="C120" s="971"/>
      <c r="D120" s="971"/>
      <c r="E120" s="807"/>
      <c r="F120" s="953"/>
      <c r="G120" s="953"/>
      <c r="H120" s="668" t="s">
        <v>197</v>
      </c>
      <c r="I120" s="274">
        <v>1</v>
      </c>
      <c r="J120" s="953"/>
      <c r="K120" s="953"/>
      <c r="L120" s="953"/>
      <c r="M120" s="953"/>
      <c r="N120" s="856"/>
      <c r="O120" s="953"/>
      <c r="P120" s="953"/>
      <c r="Q120" s="953"/>
      <c r="R120" s="953"/>
    </row>
    <row r="121" spans="1:18" s="13" customFormat="1" ht="294" customHeight="1" x14ac:dyDescent="0.25">
      <c r="A121" s="806"/>
      <c r="B121" s="971"/>
      <c r="C121" s="971"/>
      <c r="D121" s="971"/>
      <c r="E121" s="807"/>
      <c r="F121" s="953"/>
      <c r="G121" s="953"/>
      <c r="H121" s="668" t="s">
        <v>198</v>
      </c>
      <c r="I121" s="274">
        <v>140</v>
      </c>
      <c r="J121" s="953"/>
      <c r="K121" s="953"/>
      <c r="L121" s="953"/>
      <c r="M121" s="953"/>
      <c r="N121" s="856"/>
      <c r="O121" s="953"/>
      <c r="P121" s="953"/>
      <c r="Q121" s="953"/>
      <c r="R121" s="953"/>
    </row>
    <row r="122" spans="1:18" s="13" customFormat="1" ht="148.5" customHeight="1" x14ac:dyDescent="0.25">
      <c r="A122" s="836">
        <v>34</v>
      </c>
      <c r="B122" s="952">
        <v>1</v>
      </c>
      <c r="C122" s="952">
        <v>1</v>
      </c>
      <c r="D122" s="952">
        <v>13</v>
      </c>
      <c r="E122" s="952" t="s">
        <v>226</v>
      </c>
      <c r="F122" s="951" t="s">
        <v>227</v>
      </c>
      <c r="G122" s="951" t="s">
        <v>192</v>
      </c>
      <c r="H122" s="43" t="s">
        <v>98</v>
      </c>
      <c r="I122" s="53">
        <v>8</v>
      </c>
      <c r="J122" s="951" t="s">
        <v>228</v>
      </c>
      <c r="K122" s="951" t="s">
        <v>42</v>
      </c>
      <c r="L122" s="951" t="s">
        <v>124</v>
      </c>
      <c r="M122" s="951" t="s">
        <v>42</v>
      </c>
      <c r="N122" s="954">
        <v>19863.8</v>
      </c>
      <c r="O122" s="951" t="s">
        <v>42</v>
      </c>
      <c r="P122" s="959">
        <v>17281.5</v>
      </c>
      <c r="Q122" s="951" t="s">
        <v>153</v>
      </c>
      <c r="R122" s="951" t="s">
        <v>154</v>
      </c>
    </row>
    <row r="123" spans="1:18" s="13" customFormat="1" ht="133.5" customHeight="1" x14ac:dyDescent="0.25">
      <c r="A123" s="833"/>
      <c r="B123" s="952"/>
      <c r="C123" s="952"/>
      <c r="D123" s="952"/>
      <c r="E123" s="952"/>
      <c r="F123" s="951"/>
      <c r="G123" s="951"/>
      <c r="H123" s="43" t="s">
        <v>229</v>
      </c>
      <c r="I123" s="53">
        <v>240</v>
      </c>
      <c r="J123" s="951"/>
      <c r="K123" s="951"/>
      <c r="L123" s="951"/>
      <c r="M123" s="951"/>
      <c r="N123" s="954"/>
      <c r="O123" s="951"/>
      <c r="P123" s="959"/>
      <c r="Q123" s="951"/>
      <c r="R123" s="951"/>
    </row>
    <row r="124" spans="1:18" s="56" customFormat="1" ht="84.75" customHeight="1" x14ac:dyDescent="0.25">
      <c r="A124" s="806">
        <v>35</v>
      </c>
      <c r="B124" s="821">
        <v>3</v>
      </c>
      <c r="C124" s="804">
        <v>1.3</v>
      </c>
      <c r="D124" s="804">
        <v>13</v>
      </c>
      <c r="E124" s="810" t="s">
        <v>230</v>
      </c>
      <c r="F124" s="969" t="s">
        <v>231</v>
      </c>
      <c r="G124" s="810" t="s">
        <v>6254</v>
      </c>
      <c r="H124" s="667" t="s">
        <v>232</v>
      </c>
      <c r="I124" s="672">
        <v>1</v>
      </c>
      <c r="J124" s="810" t="s">
        <v>233</v>
      </c>
      <c r="K124" s="804" t="s">
        <v>42</v>
      </c>
      <c r="L124" s="804" t="s">
        <v>124</v>
      </c>
      <c r="M124" s="804" t="s">
        <v>42</v>
      </c>
      <c r="N124" s="862">
        <v>90916.92</v>
      </c>
      <c r="O124" s="804" t="s">
        <v>42</v>
      </c>
      <c r="P124" s="804">
        <f>23443.56-175.36</f>
        <v>23268.2</v>
      </c>
      <c r="Q124" s="810" t="s">
        <v>234</v>
      </c>
      <c r="R124" s="810" t="s">
        <v>235</v>
      </c>
    </row>
    <row r="125" spans="1:18" s="56" customFormat="1" ht="255" customHeight="1" x14ac:dyDescent="0.25">
      <c r="A125" s="806"/>
      <c r="B125" s="968"/>
      <c r="C125" s="849"/>
      <c r="D125" s="849"/>
      <c r="E125" s="811"/>
      <c r="F125" s="970"/>
      <c r="G125" s="811"/>
      <c r="H125" s="667" t="s">
        <v>247</v>
      </c>
      <c r="I125" s="672">
        <v>20</v>
      </c>
      <c r="J125" s="811"/>
      <c r="K125" s="849"/>
      <c r="L125" s="849"/>
      <c r="M125" s="849"/>
      <c r="N125" s="863"/>
      <c r="O125" s="849"/>
      <c r="P125" s="849"/>
      <c r="Q125" s="811"/>
      <c r="R125" s="811"/>
    </row>
    <row r="126" spans="1:18" s="13" customFormat="1" ht="74.25" customHeight="1" x14ac:dyDescent="0.25">
      <c r="A126" s="806">
        <v>36</v>
      </c>
      <c r="B126" s="806">
        <v>2</v>
      </c>
      <c r="C126" s="806">
        <v>1.3</v>
      </c>
      <c r="D126" s="806">
        <v>13</v>
      </c>
      <c r="E126" s="807" t="s">
        <v>236</v>
      </c>
      <c r="F126" s="807" t="s">
        <v>237</v>
      </c>
      <c r="G126" s="807" t="s">
        <v>238</v>
      </c>
      <c r="H126" s="667" t="s">
        <v>98</v>
      </c>
      <c r="I126" s="672">
        <v>4</v>
      </c>
      <c r="J126" s="807" t="s">
        <v>239</v>
      </c>
      <c r="K126" s="806" t="s">
        <v>42</v>
      </c>
      <c r="L126" s="806" t="s">
        <v>124</v>
      </c>
      <c r="M126" s="806" t="s">
        <v>42</v>
      </c>
      <c r="N126" s="958">
        <v>31646</v>
      </c>
      <c r="O126" s="806" t="s">
        <v>42</v>
      </c>
      <c r="P126" s="958">
        <v>24600</v>
      </c>
      <c r="Q126" s="807" t="s">
        <v>240</v>
      </c>
      <c r="R126" s="807" t="s">
        <v>241</v>
      </c>
    </row>
    <row r="127" spans="1:18" s="13" customFormat="1" ht="68.25" customHeight="1" x14ac:dyDescent="0.25">
      <c r="A127" s="806"/>
      <c r="B127" s="806"/>
      <c r="C127" s="806"/>
      <c r="D127" s="806"/>
      <c r="E127" s="807"/>
      <c r="F127" s="807"/>
      <c r="G127" s="807"/>
      <c r="H127" s="667" t="s">
        <v>99</v>
      </c>
      <c r="I127" s="672">
        <v>35</v>
      </c>
      <c r="J127" s="807"/>
      <c r="K127" s="806"/>
      <c r="L127" s="806"/>
      <c r="M127" s="806"/>
      <c r="N127" s="958"/>
      <c r="O127" s="806"/>
      <c r="P127" s="958"/>
      <c r="Q127" s="807"/>
      <c r="R127" s="807"/>
    </row>
    <row r="128" spans="1:18" s="13" customFormat="1" ht="240" customHeight="1" x14ac:dyDescent="0.25">
      <c r="A128" s="806"/>
      <c r="B128" s="806"/>
      <c r="C128" s="806"/>
      <c r="D128" s="806"/>
      <c r="E128" s="807"/>
      <c r="F128" s="807"/>
      <c r="G128" s="807"/>
      <c r="H128" s="667" t="s">
        <v>6255</v>
      </c>
      <c r="I128" s="672">
        <v>8</v>
      </c>
      <c r="J128" s="807"/>
      <c r="K128" s="806"/>
      <c r="L128" s="806"/>
      <c r="M128" s="806"/>
      <c r="N128" s="958"/>
      <c r="O128" s="806"/>
      <c r="P128" s="958"/>
      <c r="Q128" s="807"/>
      <c r="R128" s="807"/>
    </row>
    <row r="130" spans="13:16" x14ac:dyDescent="0.25">
      <c r="M130" s="955" t="s">
        <v>242</v>
      </c>
      <c r="N130" s="956"/>
      <c r="O130" s="957" t="s">
        <v>243</v>
      </c>
      <c r="P130" s="957"/>
    </row>
    <row r="131" spans="13:16" x14ac:dyDescent="0.25">
      <c r="M131" s="54" t="s">
        <v>244</v>
      </c>
      <c r="N131" s="54" t="s">
        <v>245</v>
      </c>
      <c r="O131" s="54" t="s">
        <v>244</v>
      </c>
      <c r="P131" s="54" t="s">
        <v>245</v>
      </c>
    </row>
    <row r="132" spans="13:16" x14ac:dyDescent="0.25">
      <c r="M132" s="305">
        <v>18</v>
      </c>
      <c r="N132" s="292">
        <f>O7+O10+O12+O14+O17+O20+O24+O26+P66+P69+P72+P74+P77+P80+P82+P84+P87+P90</f>
        <v>505014.8</v>
      </c>
      <c r="O132" s="62">
        <v>18</v>
      </c>
      <c r="P132" s="64">
        <f>O28+O35+O39+O43+O50+O51+O56+O61+P94+P96+P102+P108+P113+P114+P118+P122+P124+P126</f>
        <v>820247.34</v>
      </c>
    </row>
    <row r="134" spans="13:16" x14ac:dyDescent="0.25">
      <c r="N134" s="208"/>
    </row>
    <row r="135" spans="13:16" x14ac:dyDescent="0.25">
      <c r="N135" s="208"/>
    </row>
  </sheetData>
  <mergeCells count="574">
    <mergeCell ref="Q118:Q121"/>
    <mergeCell ref="R118:R121"/>
    <mergeCell ref="E124:E125"/>
    <mergeCell ref="D124:D125"/>
    <mergeCell ref="C124:C125"/>
    <mergeCell ref="B124:B125"/>
    <mergeCell ref="F124:F125"/>
    <mergeCell ref="G124:G125"/>
    <mergeCell ref="J124:J125"/>
    <mergeCell ref="K124:K125"/>
    <mergeCell ref="L124:L125"/>
    <mergeCell ref="M124:M125"/>
    <mergeCell ref="N124:N125"/>
    <mergeCell ref="O124:O125"/>
    <mergeCell ref="P124:P125"/>
    <mergeCell ref="Q124:Q125"/>
    <mergeCell ref="R124:R125"/>
    <mergeCell ref="B118:B121"/>
    <mergeCell ref="C118:C121"/>
    <mergeCell ref="D118:D121"/>
    <mergeCell ref="E118:E121"/>
    <mergeCell ref="F118:F121"/>
    <mergeCell ref="G118:G121"/>
    <mergeCell ref="Q122:Q123"/>
    <mergeCell ref="J102:J107"/>
    <mergeCell ref="K102:K107"/>
    <mergeCell ref="L102:L107"/>
    <mergeCell ref="M102:M107"/>
    <mergeCell ref="N102:N107"/>
    <mergeCell ref="O102:O107"/>
    <mergeCell ref="P102:P107"/>
    <mergeCell ref="Q102:Q107"/>
    <mergeCell ref="J94:J95"/>
    <mergeCell ref="K94:K95"/>
    <mergeCell ref="P96:P101"/>
    <mergeCell ref="O94:O95"/>
    <mergeCell ref="J96:J101"/>
    <mergeCell ref="K96:K101"/>
    <mergeCell ref="Q72:Q73"/>
    <mergeCell ref="R72:R73"/>
    <mergeCell ref="L74:L76"/>
    <mergeCell ref="M74:M76"/>
    <mergeCell ref="N74:N76"/>
    <mergeCell ref="O74:O76"/>
    <mergeCell ref="P74:P76"/>
    <mergeCell ref="Q74:Q76"/>
    <mergeCell ref="R74:R76"/>
    <mergeCell ref="O72:O73"/>
    <mergeCell ref="P72:P73"/>
    <mergeCell ref="R122:R123"/>
    <mergeCell ref="L122:L123"/>
    <mergeCell ref="M122:M123"/>
    <mergeCell ref="A87:A89"/>
    <mergeCell ref="A84:A86"/>
    <mergeCell ref="L87:L89"/>
    <mergeCell ref="G87:G89"/>
    <mergeCell ref="J87:J89"/>
    <mergeCell ref="K87:K89"/>
    <mergeCell ref="B87:B89"/>
    <mergeCell ref="C87:C89"/>
    <mergeCell ref="M90:M93"/>
    <mergeCell ref="N90:N93"/>
    <mergeCell ref="O90:O93"/>
    <mergeCell ref="P90:P93"/>
    <mergeCell ref="Q90:Q93"/>
    <mergeCell ref="R90:R93"/>
    <mergeCell ref="B90:B93"/>
    <mergeCell ref="C90:C93"/>
    <mergeCell ref="D90:D93"/>
    <mergeCell ref="E90:E93"/>
    <mergeCell ref="F90:F93"/>
    <mergeCell ref="G90:G93"/>
    <mergeCell ref="O108:O112"/>
    <mergeCell ref="M130:N130"/>
    <mergeCell ref="O130:P130"/>
    <mergeCell ref="M126:M128"/>
    <mergeCell ref="N126:N128"/>
    <mergeCell ref="O126:O128"/>
    <mergeCell ref="P126:P128"/>
    <mergeCell ref="O118:O121"/>
    <mergeCell ref="P118:P121"/>
    <mergeCell ref="J118:J121"/>
    <mergeCell ref="K118:K121"/>
    <mergeCell ref="L118:L121"/>
    <mergeCell ref="M118:M121"/>
    <mergeCell ref="N118:N121"/>
    <mergeCell ref="J122:J123"/>
    <mergeCell ref="K122:K123"/>
    <mergeCell ref="O122:O123"/>
    <mergeCell ref="P122:P123"/>
    <mergeCell ref="P108:P112"/>
    <mergeCell ref="Q108:Q112"/>
    <mergeCell ref="R108:R112"/>
    <mergeCell ref="L108:L112"/>
    <mergeCell ref="M108:M112"/>
    <mergeCell ref="N108:N112"/>
    <mergeCell ref="R102:R107"/>
    <mergeCell ref="A126:A128"/>
    <mergeCell ref="A122:A123"/>
    <mergeCell ref="B122:B123"/>
    <mergeCell ref="C122:C123"/>
    <mergeCell ref="D122:D123"/>
    <mergeCell ref="E122:E123"/>
    <mergeCell ref="F122:F123"/>
    <mergeCell ref="N122:N123"/>
    <mergeCell ref="L114:L117"/>
    <mergeCell ref="J114:J117"/>
    <mergeCell ref="K114:K117"/>
    <mergeCell ref="Q114:Q117"/>
    <mergeCell ref="R114:R117"/>
    <mergeCell ref="O114:O117"/>
    <mergeCell ref="P114:P117"/>
    <mergeCell ref="G122:G123"/>
    <mergeCell ref="M114:M117"/>
    <mergeCell ref="N114:N117"/>
    <mergeCell ref="B114:B117"/>
    <mergeCell ref="C114:C117"/>
    <mergeCell ref="D114:D117"/>
    <mergeCell ref="A118:A121"/>
    <mergeCell ref="G114:G117"/>
    <mergeCell ref="K108:K112"/>
    <mergeCell ref="E114:E117"/>
    <mergeCell ref="F114:F117"/>
    <mergeCell ref="A114:A117"/>
    <mergeCell ref="A108:A112"/>
    <mergeCell ref="B108:B112"/>
    <mergeCell ref="C108:C112"/>
    <mergeCell ref="D108:D112"/>
    <mergeCell ref="E108:E112"/>
    <mergeCell ref="F108:F112"/>
    <mergeCell ref="G108:G112"/>
    <mergeCell ref="J108:J112"/>
    <mergeCell ref="A90:A93"/>
    <mergeCell ref="A96:A101"/>
    <mergeCell ref="B96:B101"/>
    <mergeCell ref="C96:C101"/>
    <mergeCell ref="D96:D101"/>
    <mergeCell ref="E96:E101"/>
    <mergeCell ref="F96:F101"/>
    <mergeCell ref="G94:G95"/>
    <mergeCell ref="A102:A107"/>
    <mergeCell ref="B102:B107"/>
    <mergeCell ref="C102:C107"/>
    <mergeCell ref="D102:D107"/>
    <mergeCell ref="E102:E107"/>
    <mergeCell ref="F102:F107"/>
    <mergeCell ref="G102:G107"/>
    <mergeCell ref="A94:A95"/>
    <mergeCell ref="B94:B95"/>
    <mergeCell ref="C94:C95"/>
    <mergeCell ref="D94:D95"/>
    <mergeCell ref="E94:E95"/>
    <mergeCell ref="F94:F95"/>
    <mergeCell ref="G96:G101"/>
    <mergeCell ref="D87:D89"/>
    <mergeCell ref="E87:E89"/>
    <mergeCell ref="F87:F89"/>
    <mergeCell ref="L84:L86"/>
    <mergeCell ref="M84:M86"/>
    <mergeCell ref="N84:N86"/>
    <mergeCell ref="M87:M89"/>
    <mergeCell ref="L96:L101"/>
    <mergeCell ref="M96:M101"/>
    <mergeCell ref="N96:N101"/>
    <mergeCell ref="J90:J93"/>
    <mergeCell ref="K90:K93"/>
    <mergeCell ref="L90:L93"/>
    <mergeCell ref="C80:C81"/>
    <mergeCell ref="D80:D81"/>
    <mergeCell ref="E80:E81"/>
    <mergeCell ref="F80:F81"/>
    <mergeCell ref="M80:M81"/>
    <mergeCell ref="N80:N81"/>
    <mergeCell ref="O80:O81"/>
    <mergeCell ref="D84:D86"/>
    <mergeCell ref="E84:E86"/>
    <mergeCell ref="F84:F86"/>
    <mergeCell ref="G84:G86"/>
    <mergeCell ref="J84:J86"/>
    <mergeCell ref="K84:K86"/>
    <mergeCell ref="A77:A79"/>
    <mergeCell ref="L72:L73"/>
    <mergeCell ref="M72:M73"/>
    <mergeCell ref="N72:N73"/>
    <mergeCell ref="G72:G73"/>
    <mergeCell ref="J72:J73"/>
    <mergeCell ref="K72:K73"/>
    <mergeCell ref="A72:A73"/>
    <mergeCell ref="B72:B73"/>
    <mergeCell ref="C72:C73"/>
    <mergeCell ref="D72:D73"/>
    <mergeCell ref="E72:E73"/>
    <mergeCell ref="F72:F73"/>
    <mergeCell ref="M77:M79"/>
    <mergeCell ref="N77:N79"/>
    <mergeCell ref="G74:G76"/>
    <mergeCell ref="H75:H76"/>
    <mergeCell ref="J74:J76"/>
    <mergeCell ref="K74:K76"/>
    <mergeCell ref="I75:I76"/>
    <mergeCell ref="A74:A76"/>
    <mergeCell ref="B74:B76"/>
    <mergeCell ref="C74:C76"/>
    <mergeCell ref="D74:D76"/>
    <mergeCell ref="E74:E76"/>
    <mergeCell ref="F74:F76"/>
    <mergeCell ref="A69:A71"/>
    <mergeCell ref="A66:A68"/>
    <mergeCell ref="G66:G68"/>
    <mergeCell ref="H67:H68"/>
    <mergeCell ref="D69:D71"/>
    <mergeCell ref="E69:E71"/>
    <mergeCell ref="F69:F71"/>
    <mergeCell ref="G69:G71"/>
    <mergeCell ref="B69:B71"/>
    <mergeCell ref="C69:C71"/>
    <mergeCell ref="B66:B68"/>
    <mergeCell ref="I67:I68"/>
    <mergeCell ref="J69:J71"/>
    <mergeCell ref="K69:K71"/>
    <mergeCell ref="R66:R68"/>
    <mergeCell ref="L69:L71"/>
    <mergeCell ref="M69:M71"/>
    <mergeCell ref="N69:N71"/>
    <mergeCell ref="O69:O71"/>
    <mergeCell ref="P69:P71"/>
    <mergeCell ref="Q69:Q71"/>
    <mergeCell ref="R69:R71"/>
    <mergeCell ref="J66:J68"/>
    <mergeCell ref="K66:K68"/>
    <mergeCell ref="L66:L68"/>
    <mergeCell ref="M66:M68"/>
    <mergeCell ref="N66:N68"/>
    <mergeCell ref="O66:O68"/>
    <mergeCell ref="P66:P68"/>
    <mergeCell ref="Q66:Q68"/>
    <mergeCell ref="A61:A65"/>
    <mergeCell ref="B61:B65"/>
    <mergeCell ref="C61:C65"/>
    <mergeCell ref="D61:D65"/>
    <mergeCell ref="E61:E65"/>
    <mergeCell ref="F61:F65"/>
    <mergeCell ref="C66:C68"/>
    <mergeCell ref="D66:D68"/>
    <mergeCell ref="E66:E68"/>
    <mergeCell ref="F66:F68"/>
    <mergeCell ref="R61:R65"/>
    <mergeCell ref="H64:H65"/>
    <mergeCell ref="I64:I65"/>
    <mergeCell ref="G61:G65"/>
    <mergeCell ref="J61:J65"/>
    <mergeCell ref="K61:K65"/>
    <mergeCell ref="L61:L65"/>
    <mergeCell ref="M61:M65"/>
    <mergeCell ref="N61:N65"/>
    <mergeCell ref="O61:O65"/>
    <mergeCell ref="P61:P65"/>
    <mergeCell ref="Q61:Q65"/>
    <mergeCell ref="R56:R60"/>
    <mergeCell ref="H58:H60"/>
    <mergeCell ref="I58:I60"/>
    <mergeCell ref="G56:G60"/>
    <mergeCell ref="J56:J60"/>
    <mergeCell ref="K56:K60"/>
    <mergeCell ref="L56:L60"/>
    <mergeCell ref="M56:M60"/>
    <mergeCell ref="N56:N60"/>
    <mergeCell ref="A56:A60"/>
    <mergeCell ref="B56:B60"/>
    <mergeCell ref="C56:C60"/>
    <mergeCell ref="D56:D60"/>
    <mergeCell ref="E56:E60"/>
    <mergeCell ref="F56:F60"/>
    <mergeCell ref="O51:O55"/>
    <mergeCell ref="P51:P55"/>
    <mergeCell ref="Q51:Q55"/>
    <mergeCell ref="A51:A55"/>
    <mergeCell ref="B51:B55"/>
    <mergeCell ref="C51:C55"/>
    <mergeCell ref="D51:D55"/>
    <mergeCell ref="E51:E55"/>
    <mergeCell ref="F51:F55"/>
    <mergeCell ref="O56:O60"/>
    <mergeCell ref="P56:P60"/>
    <mergeCell ref="Q56:Q60"/>
    <mergeCell ref="K43:K49"/>
    <mergeCell ref="L43:L49"/>
    <mergeCell ref="M43:M49"/>
    <mergeCell ref="N43:N49"/>
    <mergeCell ref="R51:R55"/>
    <mergeCell ref="H54:H55"/>
    <mergeCell ref="I54:I55"/>
    <mergeCell ref="G51:G55"/>
    <mergeCell ref="J51:J55"/>
    <mergeCell ref="K51:K55"/>
    <mergeCell ref="L51:L55"/>
    <mergeCell ref="M51:M55"/>
    <mergeCell ref="N51:N55"/>
    <mergeCell ref="O39:O41"/>
    <mergeCell ref="P39:P41"/>
    <mergeCell ref="Q39:Q41"/>
    <mergeCell ref="R39:R41"/>
    <mergeCell ref="L39:L41"/>
    <mergeCell ref="M39:M41"/>
    <mergeCell ref="N39:N41"/>
    <mergeCell ref="A43:A49"/>
    <mergeCell ref="B43:B49"/>
    <mergeCell ref="C43:C49"/>
    <mergeCell ref="D43:D49"/>
    <mergeCell ref="E43:E49"/>
    <mergeCell ref="F43:F49"/>
    <mergeCell ref="G39:G41"/>
    <mergeCell ref="J39:J41"/>
    <mergeCell ref="K39:K41"/>
    <mergeCell ref="O43:O49"/>
    <mergeCell ref="P43:P49"/>
    <mergeCell ref="Q43:Q49"/>
    <mergeCell ref="R43:R49"/>
    <mergeCell ref="H48:H49"/>
    <mergeCell ref="I48:I49"/>
    <mergeCell ref="G43:G49"/>
    <mergeCell ref="J43:J49"/>
    <mergeCell ref="A39:A41"/>
    <mergeCell ref="B39:B41"/>
    <mergeCell ref="C39:C41"/>
    <mergeCell ref="D39:D41"/>
    <mergeCell ref="E39:E41"/>
    <mergeCell ref="F39:F41"/>
    <mergeCell ref="G35:G38"/>
    <mergeCell ref="J35:J38"/>
    <mergeCell ref="K35:K38"/>
    <mergeCell ref="Q28:Q34"/>
    <mergeCell ref="R28:R34"/>
    <mergeCell ref="H32:H34"/>
    <mergeCell ref="I32:I34"/>
    <mergeCell ref="N28:N34"/>
    <mergeCell ref="O28:O34"/>
    <mergeCell ref="A35:A38"/>
    <mergeCell ref="B35:B38"/>
    <mergeCell ref="C35:C38"/>
    <mergeCell ref="D35:D38"/>
    <mergeCell ref="E35:E38"/>
    <mergeCell ref="F35:F38"/>
    <mergeCell ref="K28:K34"/>
    <mergeCell ref="L28:L34"/>
    <mergeCell ref="M28:M34"/>
    <mergeCell ref="P28:P34"/>
    <mergeCell ref="O35:O38"/>
    <mergeCell ref="P35:P38"/>
    <mergeCell ref="Q35:Q38"/>
    <mergeCell ref="R35:R38"/>
    <mergeCell ref="L35:L38"/>
    <mergeCell ref="M35:M38"/>
    <mergeCell ref="N35:N38"/>
    <mergeCell ref="A28:A34"/>
    <mergeCell ref="B28:B34"/>
    <mergeCell ref="C28:C34"/>
    <mergeCell ref="D28:D34"/>
    <mergeCell ref="E28:E34"/>
    <mergeCell ref="F28:F34"/>
    <mergeCell ref="G28:G34"/>
    <mergeCell ref="J28:J34"/>
    <mergeCell ref="K26:K27"/>
    <mergeCell ref="P20:P23"/>
    <mergeCell ref="B24:B25"/>
    <mergeCell ref="C24:C25"/>
    <mergeCell ref="D24:D25"/>
    <mergeCell ref="E24:E25"/>
    <mergeCell ref="F24:F25"/>
    <mergeCell ref="G24:G25"/>
    <mergeCell ref="J24:J25"/>
    <mergeCell ref="K20:K23"/>
    <mergeCell ref="Q24:Q25"/>
    <mergeCell ref="R24:R25"/>
    <mergeCell ref="L24:L25"/>
    <mergeCell ref="M24:M25"/>
    <mergeCell ref="N24:N25"/>
    <mergeCell ref="A26:A27"/>
    <mergeCell ref="B26:B27"/>
    <mergeCell ref="C26:C27"/>
    <mergeCell ref="D26:D27"/>
    <mergeCell ref="E26:E27"/>
    <mergeCell ref="F26:F27"/>
    <mergeCell ref="G26:G27"/>
    <mergeCell ref="J26:J27"/>
    <mergeCell ref="K24:K25"/>
    <mergeCell ref="O24:O25"/>
    <mergeCell ref="P24:P25"/>
    <mergeCell ref="Q26:Q27"/>
    <mergeCell ref="R26:R27"/>
    <mergeCell ref="L26:L27"/>
    <mergeCell ref="M26:M27"/>
    <mergeCell ref="N26:N27"/>
    <mergeCell ref="O26:O27"/>
    <mergeCell ref="P26:P27"/>
    <mergeCell ref="A24:A25"/>
    <mergeCell ref="N17:N19"/>
    <mergeCell ref="O17:O19"/>
    <mergeCell ref="P17:P19"/>
    <mergeCell ref="Q20:Q23"/>
    <mergeCell ref="R20:R23"/>
    <mergeCell ref="L20:L23"/>
    <mergeCell ref="M20:M23"/>
    <mergeCell ref="N20:N23"/>
    <mergeCell ref="O20:O23"/>
    <mergeCell ref="M17:M19"/>
    <mergeCell ref="Q17:Q19"/>
    <mergeCell ref="R17:R19"/>
    <mergeCell ref="L17:L19"/>
    <mergeCell ref="A20:A23"/>
    <mergeCell ref="B20:B23"/>
    <mergeCell ref="C20:C23"/>
    <mergeCell ref="D20:D23"/>
    <mergeCell ref="E20:E23"/>
    <mergeCell ref="F20:F23"/>
    <mergeCell ref="G20:G23"/>
    <mergeCell ref="J20:J23"/>
    <mergeCell ref="K17:K19"/>
    <mergeCell ref="A17:A19"/>
    <mergeCell ref="B17:B19"/>
    <mergeCell ref="C17:C19"/>
    <mergeCell ref="D17:D19"/>
    <mergeCell ref="E17:E19"/>
    <mergeCell ref="F17:F19"/>
    <mergeCell ref="G17:G19"/>
    <mergeCell ref="J17:J19"/>
    <mergeCell ref="Q12:Q13"/>
    <mergeCell ref="R12:R13"/>
    <mergeCell ref="L12:L13"/>
    <mergeCell ref="M12:M13"/>
    <mergeCell ref="N12:N13"/>
    <mergeCell ref="O12:O13"/>
    <mergeCell ref="P12:P13"/>
    <mergeCell ref="Q14:Q16"/>
    <mergeCell ref="R14:R16"/>
    <mergeCell ref="L14:L16"/>
    <mergeCell ref="M14:M16"/>
    <mergeCell ref="N14:N16"/>
    <mergeCell ref="O14:O16"/>
    <mergeCell ref="P14:P16"/>
    <mergeCell ref="A14:A16"/>
    <mergeCell ref="B14:B16"/>
    <mergeCell ref="C14:C16"/>
    <mergeCell ref="D14:D16"/>
    <mergeCell ref="E14:E16"/>
    <mergeCell ref="F14:F16"/>
    <mergeCell ref="G14:G16"/>
    <mergeCell ref="J14:J16"/>
    <mergeCell ref="K12:K13"/>
    <mergeCell ref="A12:A13"/>
    <mergeCell ref="B12:B13"/>
    <mergeCell ref="C12:C13"/>
    <mergeCell ref="D12:D13"/>
    <mergeCell ref="E12:E13"/>
    <mergeCell ref="F12:F13"/>
    <mergeCell ref="G12:G13"/>
    <mergeCell ref="J12:J13"/>
    <mergeCell ref="K14:K16"/>
    <mergeCell ref="L7:L9"/>
    <mergeCell ref="M7:M9"/>
    <mergeCell ref="N7:N9"/>
    <mergeCell ref="O7:O9"/>
    <mergeCell ref="P7:P9"/>
    <mergeCell ref="Q10:Q11"/>
    <mergeCell ref="R10:R11"/>
    <mergeCell ref="L10:L11"/>
    <mergeCell ref="M10:M11"/>
    <mergeCell ref="N10:N11"/>
    <mergeCell ref="O10:O11"/>
    <mergeCell ref="P10:P11"/>
    <mergeCell ref="A10:A11"/>
    <mergeCell ref="B10:B11"/>
    <mergeCell ref="C10:C11"/>
    <mergeCell ref="D10:D11"/>
    <mergeCell ref="E10:E11"/>
    <mergeCell ref="F10:F11"/>
    <mergeCell ref="G10:G11"/>
    <mergeCell ref="J10:J11"/>
    <mergeCell ref="K7:K9"/>
    <mergeCell ref="K10:K11"/>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Q77:Q79"/>
    <mergeCell ref="R77:R79"/>
    <mergeCell ref="B77:B79"/>
    <mergeCell ref="C77:C79"/>
    <mergeCell ref="D77:D79"/>
    <mergeCell ref="E77:E79"/>
    <mergeCell ref="F77:F79"/>
    <mergeCell ref="G77:G79"/>
    <mergeCell ref="J77:J79"/>
    <mergeCell ref="K77:K79"/>
    <mergeCell ref="L77:L79"/>
    <mergeCell ref="O77:O79"/>
    <mergeCell ref="P77:P79"/>
    <mergeCell ref="B126:B128"/>
    <mergeCell ref="C126:C128"/>
    <mergeCell ref="D126:D128"/>
    <mergeCell ref="E126:E128"/>
    <mergeCell ref="F126:F128"/>
    <mergeCell ref="G126:G128"/>
    <mergeCell ref="J126:J128"/>
    <mergeCell ref="K126:K128"/>
    <mergeCell ref="L126:L128"/>
    <mergeCell ref="Q126:Q128"/>
    <mergeCell ref="R126:R128"/>
    <mergeCell ref="B82:B83"/>
    <mergeCell ref="C82:C83"/>
    <mergeCell ref="D82:D83"/>
    <mergeCell ref="E82:E83"/>
    <mergeCell ref="F82:F83"/>
    <mergeCell ref="G82:G83"/>
    <mergeCell ref="J82:J83"/>
    <mergeCell ref="K82:K83"/>
    <mergeCell ref="L82:L83"/>
    <mergeCell ref="M82:M83"/>
    <mergeCell ref="N82:N83"/>
    <mergeCell ref="O82:O83"/>
    <mergeCell ref="P82:P83"/>
    <mergeCell ref="Q82:Q83"/>
    <mergeCell ref="B84:B86"/>
    <mergeCell ref="C84:C86"/>
    <mergeCell ref="O84:O86"/>
    <mergeCell ref="P84:P86"/>
    <mergeCell ref="Q87:Q89"/>
    <mergeCell ref="R87:R89"/>
    <mergeCell ref="N87:N89"/>
    <mergeCell ref="O87:O89"/>
    <mergeCell ref="A82:A83"/>
    <mergeCell ref="A124:A125"/>
    <mergeCell ref="Q84:Q86"/>
    <mergeCell ref="R84:R86"/>
    <mergeCell ref="P80:P81"/>
    <mergeCell ref="Q80:Q81"/>
    <mergeCell ref="R80:R81"/>
    <mergeCell ref="R82:R83"/>
    <mergeCell ref="Q96:Q101"/>
    <mergeCell ref="R96:R101"/>
    <mergeCell ref="P87:P89"/>
    <mergeCell ref="P94:P95"/>
    <mergeCell ref="Q94:Q95"/>
    <mergeCell ref="R94:R95"/>
    <mergeCell ref="L94:L95"/>
    <mergeCell ref="M94:M95"/>
    <mergeCell ref="N94:N95"/>
    <mergeCell ref="O96:O101"/>
    <mergeCell ref="G80:G81"/>
    <mergeCell ref="J80:J81"/>
    <mergeCell ref="K80:K81"/>
    <mergeCell ref="L80:L81"/>
    <mergeCell ref="A80:A81"/>
    <mergeCell ref="B80:B81"/>
  </mergeCells>
  <pageMargins left="0.70866141732283472" right="0.70866141732283472" top="0.74803149606299213" bottom="0.74803149606299213" header="0.31496062992125984" footer="0.31496062992125984"/>
  <pageSetup paperSize="8"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99251-88EF-4411-98B9-E34C3D174A7C}">
  <dimension ref="A2:T80"/>
  <sheetViews>
    <sheetView zoomScale="60" zoomScaleNormal="60" workbookViewId="0">
      <selection activeCell="J86" sqref="I86:J8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22.42578125" customWidth="1"/>
    <col min="10" max="10" width="29.7109375" customWidth="1"/>
    <col min="11" max="11" width="13.28515625" customWidth="1"/>
    <col min="12" max="12" width="12.7109375" customWidth="1"/>
    <col min="13" max="16" width="14.7109375" style="2" customWidth="1"/>
    <col min="17" max="17" width="19.140625" customWidth="1"/>
    <col min="18" max="18" width="19.42578125" customWidth="1"/>
    <col min="19" max="19" width="14.140625" customWidth="1"/>
    <col min="20" max="20" width="11.28515625" bestFit="1" customWidth="1"/>
    <col min="21" max="21" width="12"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2" spans="1:20" x14ac:dyDescent="0.25">
      <c r="A2" s="1" t="s">
        <v>6302</v>
      </c>
    </row>
    <row r="4" spans="1:20"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20" s="4" customFormat="1" ht="35.25" customHeigh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20" s="4" customFormat="1" ht="15.75" customHeight="1" x14ac:dyDescent="0.2">
      <c r="A6" s="388" t="s">
        <v>16</v>
      </c>
      <c r="B6" s="389" t="s">
        <v>17</v>
      </c>
      <c r="C6" s="389" t="s">
        <v>18</v>
      </c>
      <c r="D6" s="389" t="s">
        <v>19</v>
      </c>
      <c r="E6" s="388" t="s">
        <v>20</v>
      </c>
      <c r="F6" s="388" t="s">
        <v>21</v>
      </c>
      <c r="G6" s="388" t="s">
        <v>22</v>
      </c>
      <c r="H6" s="389" t="s">
        <v>23</v>
      </c>
      <c r="I6" s="389" t="s">
        <v>24</v>
      </c>
      <c r="J6" s="388" t="s">
        <v>25</v>
      </c>
      <c r="K6" s="342" t="s">
        <v>26</v>
      </c>
      <c r="L6" s="342" t="s">
        <v>27</v>
      </c>
      <c r="M6" s="390" t="s">
        <v>28</v>
      </c>
      <c r="N6" s="390" t="s">
        <v>29</v>
      </c>
      <c r="O6" s="390" t="s">
        <v>30</v>
      </c>
      <c r="P6" s="390" t="s">
        <v>31</v>
      </c>
      <c r="Q6" s="388" t="s">
        <v>32</v>
      </c>
      <c r="R6" s="389" t="s">
        <v>33</v>
      </c>
      <c r="S6" s="3"/>
    </row>
    <row r="7" spans="1:20" s="129" customFormat="1" ht="71.25" customHeight="1" x14ac:dyDescent="0.25">
      <c r="A7" s="1011">
        <v>1</v>
      </c>
      <c r="B7" s="1011">
        <v>1</v>
      </c>
      <c r="C7" s="1011">
        <v>4</v>
      </c>
      <c r="D7" s="858">
        <v>2</v>
      </c>
      <c r="E7" s="1308" t="s">
        <v>3376</v>
      </c>
      <c r="F7" s="858" t="s">
        <v>3377</v>
      </c>
      <c r="G7" s="858" t="s">
        <v>3378</v>
      </c>
      <c r="H7" s="346" t="s">
        <v>79</v>
      </c>
      <c r="I7" s="346">
        <v>1</v>
      </c>
      <c r="J7" s="1307" t="s">
        <v>3379</v>
      </c>
      <c r="K7" s="1307" t="s">
        <v>124</v>
      </c>
      <c r="L7" s="1307"/>
      <c r="M7" s="1310">
        <v>96590.43</v>
      </c>
      <c r="N7" s="1311"/>
      <c r="O7" s="1310">
        <v>96590.43</v>
      </c>
      <c r="P7" s="1311"/>
      <c r="Q7" s="1307" t="s">
        <v>3358</v>
      </c>
      <c r="R7" s="1274" t="s">
        <v>3282</v>
      </c>
      <c r="S7" s="312"/>
    </row>
    <row r="8" spans="1:20" s="129" customFormat="1" ht="71.25" customHeight="1" x14ac:dyDescent="0.25">
      <c r="A8" s="1011"/>
      <c r="B8" s="1011"/>
      <c r="C8" s="1011"/>
      <c r="D8" s="858"/>
      <c r="E8" s="1308"/>
      <c r="F8" s="858"/>
      <c r="G8" s="858"/>
      <c r="H8" s="346" t="s">
        <v>918</v>
      </c>
      <c r="I8" s="346" t="s">
        <v>3380</v>
      </c>
      <c r="J8" s="1307"/>
      <c r="K8" s="1307"/>
      <c r="L8" s="1307"/>
      <c r="M8" s="1310"/>
      <c r="N8" s="1311"/>
      <c r="O8" s="1310"/>
      <c r="P8" s="1311"/>
      <c r="Q8" s="1307"/>
      <c r="R8" s="1274"/>
      <c r="S8" s="312"/>
      <c r="T8" s="391"/>
    </row>
    <row r="9" spans="1:20" s="129" customFormat="1" ht="94.5" customHeight="1" x14ac:dyDescent="0.25">
      <c r="A9" s="1011"/>
      <c r="B9" s="1011"/>
      <c r="C9" s="1011"/>
      <c r="D9" s="858"/>
      <c r="E9" s="1308"/>
      <c r="F9" s="858"/>
      <c r="G9" s="858"/>
      <c r="H9" s="353" t="s">
        <v>3381</v>
      </c>
      <c r="I9" s="311" t="s">
        <v>2544</v>
      </c>
      <c r="J9" s="1307"/>
      <c r="K9" s="1307"/>
      <c r="L9" s="1307"/>
      <c r="M9" s="1310"/>
      <c r="N9" s="1311"/>
      <c r="O9" s="1310"/>
      <c r="P9" s="1311"/>
      <c r="Q9" s="1307"/>
      <c r="R9" s="1274"/>
      <c r="S9" s="312"/>
    </row>
    <row r="10" spans="1:20" s="129" customFormat="1" ht="34.5" customHeight="1" x14ac:dyDescent="0.25">
      <c r="A10" s="1011">
        <v>2</v>
      </c>
      <c r="B10" s="1011">
        <v>1</v>
      </c>
      <c r="C10" s="858">
        <v>4</v>
      </c>
      <c r="D10" s="1011">
        <v>2</v>
      </c>
      <c r="E10" s="1308" t="s">
        <v>3382</v>
      </c>
      <c r="F10" s="858" t="s">
        <v>3383</v>
      </c>
      <c r="G10" s="858" t="s">
        <v>465</v>
      </c>
      <c r="H10" s="330" t="s">
        <v>165</v>
      </c>
      <c r="I10" s="311" t="s">
        <v>39</v>
      </c>
      <c r="J10" s="858" t="s">
        <v>3384</v>
      </c>
      <c r="K10" s="1010" t="s">
        <v>52</v>
      </c>
      <c r="L10" s="1010"/>
      <c r="M10" s="1007">
        <v>6684.78</v>
      </c>
      <c r="N10" s="1007"/>
      <c r="O10" s="1007">
        <v>6684.78</v>
      </c>
      <c r="P10" s="1007"/>
      <c r="Q10" s="858" t="s">
        <v>3358</v>
      </c>
      <c r="R10" s="813" t="s">
        <v>3282</v>
      </c>
      <c r="S10" s="312"/>
    </row>
    <row r="11" spans="1:20" s="129" customFormat="1" ht="34.5" customHeight="1" x14ac:dyDescent="0.25">
      <c r="A11" s="1011"/>
      <c r="B11" s="1011"/>
      <c r="C11" s="858"/>
      <c r="D11" s="1011"/>
      <c r="E11" s="1308"/>
      <c r="F11" s="858"/>
      <c r="G11" s="858"/>
      <c r="H11" s="330" t="s">
        <v>918</v>
      </c>
      <c r="I11" s="311" t="s">
        <v>3385</v>
      </c>
      <c r="J11" s="858"/>
      <c r="K11" s="1010"/>
      <c r="L11" s="1010"/>
      <c r="M11" s="1007"/>
      <c r="N11" s="1007"/>
      <c r="O11" s="1007"/>
      <c r="P11" s="1007"/>
      <c r="Q11" s="858"/>
      <c r="R11" s="813"/>
      <c r="S11" s="312"/>
    </row>
    <row r="12" spans="1:20" s="129" customFormat="1" ht="57" customHeight="1" x14ac:dyDescent="0.25">
      <c r="A12" s="1011">
        <v>3</v>
      </c>
      <c r="B12" s="1011">
        <v>1</v>
      </c>
      <c r="C12" s="858">
        <v>4</v>
      </c>
      <c r="D12" s="1011">
        <v>2</v>
      </c>
      <c r="E12" s="1308" t="s">
        <v>3386</v>
      </c>
      <c r="F12" s="858" t="s">
        <v>3387</v>
      </c>
      <c r="G12" s="858" t="s">
        <v>3388</v>
      </c>
      <c r="H12" s="330" t="s">
        <v>280</v>
      </c>
      <c r="I12" s="311" t="s">
        <v>39</v>
      </c>
      <c r="J12" s="858" t="s">
        <v>3389</v>
      </c>
      <c r="K12" s="1010" t="s">
        <v>124</v>
      </c>
      <c r="L12" s="1010"/>
      <c r="M12" s="1007">
        <v>32582.63</v>
      </c>
      <c r="N12" s="1007"/>
      <c r="O12" s="1007">
        <v>32582.63</v>
      </c>
      <c r="P12" s="1007"/>
      <c r="Q12" s="858" t="s">
        <v>3358</v>
      </c>
      <c r="R12" s="813" t="s">
        <v>3282</v>
      </c>
      <c r="S12" s="312"/>
    </row>
    <row r="13" spans="1:20" s="129" customFormat="1" ht="61.5" customHeight="1" x14ac:dyDescent="0.25">
      <c r="A13" s="1011"/>
      <c r="B13" s="1011"/>
      <c r="C13" s="858"/>
      <c r="D13" s="1011"/>
      <c r="E13" s="1308"/>
      <c r="F13" s="858"/>
      <c r="G13" s="858"/>
      <c r="H13" s="330" t="s">
        <v>918</v>
      </c>
      <c r="I13" s="311" t="s">
        <v>3390</v>
      </c>
      <c r="J13" s="858"/>
      <c r="K13" s="1010"/>
      <c r="L13" s="1010"/>
      <c r="M13" s="1007"/>
      <c r="N13" s="1007"/>
      <c r="O13" s="1007"/>
      <c r="P13" s="1007"/>
      <c r="Q13" s="858"/>
      <c r="R13" s="813"/>
      <c r="S13" s="312"/>
    </row>
    <row r="14" spans="1:20" s="129" customFormat="1" ht="51" customHeight="1" x14ac:dyDescent="0.25">
      <c r="A14" s="1011">
        <v>4</v>
      </c>
      <c r="B14" s="1011">
        <v>1</v>
      </c>
      <c r="C14" s="858">
        <v>4</v>
      </c>
      <c r="D14" s="1011">
        <v>2</v>
      </c>
      <c r="E14" s="1308" t="s">
        <v>3391</v>
      </c>
      <c r="F14" s="1312" t="s">
        <v>3392</v>
      </c>
      <c r="G14" s="858" t="s">
        <v>3388</v>
      </c>
      <c r="H14" s="330" t="s">
        <v>280</v>
      </c>
      <c r="I14" s="311" t="s">
        <v>39</v>
      </c>
      <c r="J14" s="858" t="s">
        <v>3393</v>
      </c>
      <c r="K14" s="1010" t="s">
        <v>52</v>
      </c>
      <c r="L14" s="1010"/>
      <c r="M14" s="1007">
        <v>69506.53</v>
      </c>
      <c r="N14" s="1007"/>
      <c r="O14" s="1007">
        <v>69334.63</v>
      </c>
      <c r="P14" s="1007"/>
      <c r="Q14" s="858" t="s">
        <v>3358</v>
      </c>
      <c r="R14" s="813" t="s">
        <v>3282</v>
      </c>
      <c r="S14" s="312"/>
    </row>
    <row r="15" spans="1:20" s="129" customFormat="1" ht="69.75" customHeight="1" x14ac:dyDescent="0.25">
      <c r="A15" s="1011"/>
      <c r="B15" s="1011"/>
      <c r="C15" s="858"/>
      <c r="D15" s="1011"/>
      <c r="E15" s="1308"/>
      <c r="F15" s="1312"/>
      <c r="G15" s="858"/>
      <c r="H15" s="330" t="s">
        <v>918</v>
      </c>
      <c r="I15" s="311" t="s">
        <v>3394</v>
      </c>
      <c r="J15" s="858"/>
      <c r="K15" s="1010"/>
      <c r="L15" s="1010"/>
      <c r="M15" s="1007"/>
      <c r="N15" s="1007"/>
      <c r="O15" s="1007"/>
      <c r="P15" s="1007"/>
      <c r="Q15" s="858"/>
      <c r="R15" s="813"/>
      <c r="S15" s="312"/>
    </row>
    <row r="16" spans="1:20" s="129" customFormat="1" ht="53.25" customHeight="1" x14ac:dyDescent="0.25">
      <c r="A16" s="1011">
        <v>5</v>
      </c>
      <c r="B16" s="1011">
        <v>1</v>
      </c>
      <c r="C16" s="858">
        <v>4</v>
      </c>
      <c r="D16" s="1011">
        <v>5</v>
      </c>
      <c r="E16" s="1308" t="s">
        <v>3395</v>
      </c>
      <c r="F16" s="858" t="s">
        <v>3396</v>
      </c>
      <c r="G16" s="858" t="s">
        <v>220</v>
      </c>
      <c r="H16" s="330" t="s">
        <v>220</v>
      </c>
      <c r="I16" s="311" t="s">
        <v>39</v>
      </c>
      <c r="J16" s="858" t="s">
        <v>3397</v>
      </c>
      <c r="K16" s="1010" t="s">
        <v>124</v>
      </c>
      <c r="L16" s="1010"/>
      <c r="M16" s="1007">
        <v>26527</v>
      </c>
      <c r="N16" s="1007"/>
      <c r="O16" s="1007">
        <v>26527</v>
      </c>
      <c r="P16" s="1007"/>
      <c r="Q16" s="858" t="s">
        <v>3358</v>
      </c>
      <c r="R16" s="813" t="s">
        <v>3282</v>
      </c>
      <c r="S16" s="312"/>
    </row>
    <row r="17" spans="1:19" s="129" customFormat="1" ht="53.25" customHeight="1" x14ac:dyDescent="0.25">
      <c r="A17" s="1011"/>
      <c r="B17" s="1011"/>
      <c r="C17" s="858"/>
      <c r="D17" s="1011"/>
      <c r="E17" s="1308"/>
      <c r="F17" s="858"/>
      <c r="G17" s="858"/>
      <c r="H17" s="330" t="s">
        <v>651</v>
      </c>
      <c r="I17" s="311" t="s">
        <v>3398</v>
      </c>
      <c r="J17" s="858"/>
      <c r="K17" s="1010"/>
      <c r="L17" s="1010"/>
      <c r="M17" s="1007"/>
      <c r="N17" s="1007"/>
      <c r="O17" s="1007"/>
      <c r="P17" s="1007"/>
      <c r="Q17" s="858"/>
      <c r="R17" s="813"/>
      <c r="S17" s="312"/>
    </row>
    <row r="18" spans="1:19" s="129" customFormat="1" ht="63" customHeight="1" x14ac:dyDescent="0.25">
      <c r="A18" s="1011">
        <v>6</v>
      </c>
      <c r="B18" s="1011">
        <v>1</v>
      </c>
      <c r="C18" s="858">
        <v>4</v>
      </c>
      <c r="D18" s="1011">
        <v>5</v>
      </c>
      <c r="E18" s="1308" t="s">
        <v>3399</v>
      </c>
      <c r="F18" s="858" t="s">
        <v>3400</v>
      </c>
      <c r="G18" s="858" t="s">
        <v>3401</v>
      </c>
      <c r="H18" s="330" t="s">
        <v>165</v>
      </c>
      <c r="I18" s="311" t="s">
        <v>1076</v>
      </c>
      <c r="J18" s="858" t="s">
        <v>3402</v>
      </c>
      <c r="K18" s="1010" t="s">
        <v>124</v>
      </c>
      <c r="L18" s="1010"/>
      <c r="M18" s="1007">
        <v>43301.01</v>
      </c>
      <c r="N18" s="1007"/>
      <c r="O18" s="1007">
        <v>43301.01</v>
      </c>
      <c r="P18" s="1007"/>
      <c r="Q18" s="858" t="s">
        <v>3358</v>
      </c>
      <c r="R18" s="813" t="s">
        <v>3282</v>
      </c>
      <c r="S18" s="312"/>
    </row>
    <row r="19" spans="1:19" s="129" customFormat="1" ht="72.75" customHeight="1" x14ac:dyDescent="0.25">
      <c r="A19" s="1011"/>
      <c r="B19" s="1011"/>
      <c r="C19" s="858"/>
      <c r="D19" s="1011"/>
      <c r="E19" s="1308"/>
      <c r="F19" s="858"/>
      <c r="G19" s="858"/>
      <c r="H19" s="330" t="s">
        <v>3403</v>
      </c>
      <c r="I19" s="311" t="s">
        <v>3404</v>
      </c>
      <c r="J19" s="858"/>
      <c r="K19" s="1010"/>
      <c r="L19" s="1010"/>
      <c r="M19" s="1007"/>
      <c r="N19" s="1007"/>
      <c r="O19" s="1007"/>
      <c r="P19" s="1007"/>
      <c r="Q19" s="858"/>
      <c r="R19" s="813"/>
      <c r="S19" s="312"/>
    </row>
    <row r="20" spans="1:19" s="129" customFormat="1" ht="75" customHeight="1" x14ac:dyDescent="0.25">
      <c r="A20" s="1011"/>
      <c r="B20" s="1011"/>
      <c r="C20" s="858"/>
      <c r="D20" s="1011"/>
      <c r="E20" s="1308"/>
      <c r="F20" s="858"/>
      <c r="G20" s="858"/>
      <c r="H20" s="330" t="s">
        <v>3405</v>
      </c>
      <c r="I20" s="311" t="s">
        <v>3406</v>
      </c>
      <c r="J20" s="858"/>
      <c r="K20" s="1010"/>
      <c r="L20" s="1010"/>
      <c r="M20" s="1007"/>
      <c r="N20" s="1007"/>
      <c r="O20" s="1007"/>
      <c r="P20" s="1007"/>
      <c r="Q20" s="858"/>
      <c r="R20" s="813"/>
      <c r="S20" s="312"/>
    </row>
    <row r="21" spans="1:19" s="129" customFormat="1" ht="79.5" customHeight="1" x14ac:dyDescent="0.25">
      <c r="A21" s="1011">
        <v>7</v>
      </c>
      <c r="B21" s="1011">
        <v>1</v>
      </c>
      <c r="C21" s="858">
        <v>4</v>
      </c>
      <c r="D21" s="1011">
        <v>5</v>
      </c>
      <c r="E21" s="1308" t="s">
        <v>3407</v>
      </c>
      <c r="F21" s="858" t="s">
        <v>3408</v>
      </c>
      <c r="G21" s="858" t="s">
        <v>3409</v>
      </c>
      <c r="H21" s="330" t="s">
        <v>3410</v>
      </c>
      <c r="I21" s="311" t="s">
        <v>999</v>
      </c>
      <c r="J21" s="858" t="s">
        <v>3411</v>
      </c>
      <c r="K21" s="1010" t="s">
        <v>124</v>
      </c>
      <c r="L21" s="1010"/>
      <c r="M21" s="1007">
        <v>51516.67</v>
      </c>
      <c r="N21" s="1007"/>
      <c r="O21" s="1007">
        <v>51516.67</v>
      </c>
      <c r="P21" s="1007"/>
      <c r="Q21" s="858" t="s">
        <v>3358</v>
      </c>
      <c r="R21" s="813" t="s">
        <v>3282</v>
      </c>
      <c r="S21" s="312"/>
    </row>
    <row r="22" spans="1:19" s="129" customFormat="1" ht="62.25" customHeight="1" x14ac:dyDescent="0.25">
      <c r="A22" s="1011"/>
      <c r="B22" s="1011"/>
      <c r="C22" s="858"/>
      <c r="D22" s="1011"/>
      <c r="E22" s="1308"/>
      <c r="F22" s="858"/>
      <c r="G22" s="858"/>
      <c r="H22" s="330" t="s">
        <v>918</v>
      </c>
      <c r="I22" s="311" t="s">
        <v>3412</v>
      </c>
      <c r="J22" s="858"/>
      <c r="K22" s="1010"/>
      <c r="L22" s="1010"/>
      <c r="M22" s="1007"/>
      <c r="N22" s="1007"/>
      <c r="O22" s="1007"/>
      <c r="P22" s="1007"/>
      <c r="Q22" s="858"/>
      <c r="R22" s="813"/>
      <c r="S22" s="312"/>
    </row>
    <row r="23" spans="1:19" s="129" customFormat="1" ht="336.75" customHeight="1" x14ac:dyDescent="0.25">
      <c r="A23" s="337">
        <v>8</v>
      </c>
      <c r="B23" s="337">
        <v>1</v>
      </c>
      <c r="C23" s="337">
        <v>4</v>
      </c>
      <c r="D23" s="330">
        <v>5</v>
      </c>
      <c r="E23" s="392" t="s">
        <v>3413</v>
      </c>
      <c r="F23" s="393" t="s">
        <v>3414</v>
      </c>
      <c r="G23" s="330" t="s">
        <v>250</v>
      </c>
      <c r="H23" s="330" t="s">
        <v>918</v>
      </c>
      <c r="I23" s="311" t="s">
        <v>970</v>
      </c>
      <c r="J23" s="330" t="s">
        <v>3415</v>
      </c>
      <c r="K23" s="353" t="s">
        <v>52</v>
      </c>
      <c r="L23" s="353"/>
      <c r="M23" s="350">
        <v>134000</v>
      </c>
      <c r="N23" s="350"/>
      <c r="O23" s="350">
        <v>127875</v>
      </c>
      <c r="P23" s="350"/>
      <c r="Q23" s="330" t="s">
        <v>2219</v>
      </c>
      <c r="R23" s="330" t="s">
        <v>3416</v>
      </c>
      <c r="S23" s="312"/>
    </row>
    <row r="24" spans="1:19" s="129" customFormat="1" ht="279.75" customHeight="1" x14ac:dyDescent="0.25">
      <c r="A24" s="1011">
        <v>9</v>
      </c>
      <c r="B24" s="1011">
        <v>1</v>
      </c>
      <c r="C24" s="1011">
        <v>4</v>
      </c>
      <c r="D24" s="858">
        <v>5</v>
      </c>
      <c r="E24" s="1308" t="s">
        <v>3417</v>
      </c>
      <c r="F24" s="858" t="s">
        <v>3418</v>
      </c>
      <c r="G24" s="978" t="s">
        <v>3419</v>
      </c>
      <c r="H24" s="330" t="s">
        <v>3420</v>
      </c>
      <c r="I24" s="311" t="s">
        <v>196</v>
      </c>
      <c r="J24" s="858" t="s">
        <v>3421</v>
      </c>
      <c r="K24" s="1010" t="s">
        <v>124</v>
      </c>
      <c r="L24" s="1010"/>
      <c r="M24" s="1007">
        <v>191618.39</v>
      </c>
      <c r="N24" s="1007"/>
      <c r="O24" s="1007">
        <v>191618.39</v>
      </c>
      <c r="P24" s="1007"/>
      <c r="Q24" s="858" t="s">
        <v>3422</v>
      </c>
      <c r="R24" s="858" t="s">
        <v>3423</v>
      </c>
      <c r="S24" s="312"/>
    </row>
    <row r="25" spans="1:19" s="129" customFormat="1" ht="282.75" customHeight="1" x14ac:dyDescent="0.25">
      <c r="A25" s="1011"/>
      <c r="B25" s="1011"/>
      <c r="C25" s="1011"/>
      <c r="D25" s="858"/>
      <c r="E25" s="1308"/>
      <c r="F25" s="858"/>
      <c r="G25" s="979"/>
      <c r="H25" s="330" t="s">
        <v>3424</v>
      </c>
      <c r="I25" s="311" t="s">
        <v>199</v>
      </c>
      <c r="J25" s="858"/>
      <c r="K25" s="1010"/>
      <c r="L25" s="1010"/>
      <c r="M25" s="1007"/>
      <c r="N25" s="1007"/>
      <c r="O25" s="1007"/>
      <c r="P25" s="1007"/>
      <c r="Q25" s="858"/>
      <c r="R25" s="858"/>
      <c r="S25" s="312"/>
    </row>
    <row r="26" spans="1:19" s="129" customFormat="1" ht="72.75" customHeight="1" x14ac:dyDescent="0.25">
      <c r="A26" s="1011">
        <v>10</v>
      </c>
      <c r="B26" s="1011">
        <v>1</v>
      </c>
      <c r="C26" s="1011">
        <v>4</v>
      </c>
      <c r="D26" s="858">
        <v>5</v>
      </c>
      <c r="E26" s="1308" t="s">
        <v>3425</v>
      </c>
      <c r="F26" s="858" t="s">
        <v>3426</v>
      </c>
      <c r="G26" s="858" t="s">
        <v>3427</v>
      </c>
      <c r="H26" s="330" t="s">
        <v>3428</v>
      </c>
      <c r="I26" s="311" t="s">
        <v>1436</v>
      </c>
      <c r="J26" s="858" t="s">
        <v>3429</v>
      </c>
      <c r="K26" s="1010" t="s">
        <v>52</v>
      </c>
      <c r="L26" s="1010"/>
      <c r="M26" s="1007">
        <v>76511</v>
      </c>
      <c r="N26" s="1007"/>
      <c r="O26" s="1007">
        <v>67986</v>
      </c>
      <c r="P26" s="1007"/>
      <c r="Q26" s="858" t="s">
        <v>3430</v>
      </c>
      <c r="R26" s="858" t="s">
        <v>3431</v>
      </c>
      <c r="S26" s="312"/>
    </row>
    <row r="27" spans="1:19" s="129" customFormat="1" ht="66.75" customHeight="1" x14ac:dyDescent="0.25">
      <c r="A27" s="1011"/>
      <c r="B27" s="1011"/>
      <c r="C27" s="1011"/>
      <c r="D27" s="858"/>
      <c r="E27" s="1308"/>
      <c r="F27" s="858"/>
      <c r="G27" s="858"/>
      <c r="H27" s="330" t="s">
        <v>80</v>
      </c>
      <c r="I27" s="311" t="s">
        <v>999</v>
      </c>
      <c r="J27" s="858"/>
      <c r="K27" s="1010"/>
      <c r="L27" s="1010"/>
      <c r="M27" s="1007"/>
      <c r="N27" s="1007"/>
      <c r="O27" s="1007"/>
      <c r="P27" s="1007"/>
      <c r="Q27" s="858"/>
      <c r="R27" s="858"/>
      <c r="S27" s="312"/>
    </row>
    <row r="28" spans="1:19" s="129" customFormat="1" ht="37.5" customHeight="1" x14ac:dyDescent="0.25">
      <c r="A28" s="1011">
        <v>11</v>
      </c>
      <c r="B28" s="1011">
        <v>1</v>
      </c>
      <c r="C28" s="858">
        <v>4</v>
      </c>
      <c r="D28" s="1011">
        <v>2</v>
      </c>
      <c r="E28" s="1308" t="s">
        <v>3432</v>
      </c>
      <c r="F28" s="858" t="s">
        <v>3433</v>
      </c>
      <c r="G28" s="858" t="s">
        <v>3434</v>
      </c>
      <c r="H28" s="330" t="s">
        <v>280</v>
      </c>
      <c r="I28" s="311" t="s">
        <v>39</v>
      </c>
      <c r="J28" s="858" t="s">
        <v>3435</v>
      </c>
      <c r="K28" s="1010" t="s">
        <v>52</v>
      </c>
      <c r="L28" s="1010"/>
      <c r="M28" s="1007">
        <v>44993.4</v>
      </c>
      <c r="N28" s="1007"/>
      <c r="O28" s="1007">
        <v>44993.4</v>
      </c>
      <c r="P28" s="1007"/>
      <c r="Q28" s="858" t="s">
        <v>3358</v>
      </c>
      <c r="R28" s="813" t="s">
        <v>3436</v>
      </c>
    </row>
    <row r="29" spans="1:19" s="129" customFormat="1" ht="69" customHeight="1" x14ac:dyDescent="0.25">
      <c r="A29" s="1011"/>
      <c r="B29" s="1011"/>
      <c r="C29" s="858"/>
      <c r="D29" s="1011"/>
      <c r="E29" s="1308"/>
      <c r="F29" s="858"/>
      <c r="G29" s="858"/>
      <c r="H29" s="330" t="s">
        <v>918</v>
      </c>
      <c r="I29" s="311" t="s">
        <v>3437</v>
      </c>
      <c r="J29" s="858"/>
      <c r="K29" s="1010"/>
      <c r="L29" s="1010"/>
      <c r="M29" s="1007"/>
      <c r="N29" s="1007"/>
      <c r="O29" s="1007"/>
      <c r="P29" s="1007"/>
      <c r="Q29" s="858"/>
      <c r="R29" s="813"/>
    </row>
    <row r="30" spans="1:19" s="18" customFormat="1" ht="72" customHeight="1" x14ac:dyDescent="0.25">
      <c r="A30" s="804">
        <v>12</v>
      </c>
      <c r="B30" s="804">
        <v>1</v>
      </c>
      <c r="C30" s="810">
        <v>4</v>
      </c>
      <c r="D30" s="804">
        <v>2</v>
      </c>
      <c r="E30" s="1313" t="s">
        <v>3438</v>
      </c>
      <c r="F30" s="810" t="s">
        <v>3441</v>
      </c>
      <c r="G30" s="810" t="s">
        <v>3409</v>
      </c>
      <c r="H30" s="667" t="s">
        <v>3410</v>
      </c>
      <c r="I30" s="16" t="s">
        <v>1076</v>
      </c>
      <c r="J30" s="810" t="s">
        <v>3442</v>
      </c>
      <c r="K30" s="1118"/>
      <c r="L30" s="1118" t="s">
        <v>124</v>
      </c>
      <c r="M30" s="823"/>
      <c r="N30" s="823">
        <v>20990.01</v>
      </c>
      <c r="O30" s="823"/>
      <c r="P30" s="823">
        <v>20990.01</v>
      </c>
      <c r="Q30" s="810" t="s">
        <v>3358</v>
      </c>
      <c r="R30" s="810" t="s">
        <v>3037</v>
      </c>
      <c r="S30" s="17"/>
    </row>
    <row r="31" spans="1:19" s="18" customFormat="1" ht="61.5" customHeight="1" x14ac:dyDescent="0.25">
      <c r="A31" s="805"/>
      <c r="B31" s="805"/>
      <c r="C31" s="812"/>
      <c r="D31" s="805"/>
      <c r="E31" s="924"/>
      <c r="F31" s="812"/>
      <c r="G31" s="812"/>
      <c r="H31" s="667" t="s">
        <v>3443</v>
      </c>
      <c r="I31" s="16" t="s">
        <v>1046</v>
      </c>
      <c r="J31" s="812"/>
      <c r="K31" s="1177"/>
      <c r="L31" s="1177"/>
      <c r="M31" s="824"/>
      <c r="N31" s="824"/>
      <c r="O31" s="824"/>
      <c r="P31" s="824"/>
      <c r="Q31" s="812"/>
      <c r="R31" s="812"/>
      <c r="S31" s="17"/>
    </row>
    <row r="32" spans="1:19" s="18" customFormat="1" ht="61.5" customHeight="1" x14ac:dyDescent="0.25">
      <c r="A32" s="849"/>
      <c r="B32" s="849"/>
      <c r="C32" s="811"/>
      <c r="D32" s="849"/>
      <c r="E32" s="1314"/>
      <c r="F32" s="811"/>
      <c r="G32" s="811"/>
      <c r="H32" s="667" t="s">
        <v>3444</v>
      </c>
      <c r="I32" s="672" t="s">
        <v>3445</v>
      </c>
      <c r="J32" s="811"/>
      <c r="K32" s="1178"/>
      <c r="L32" s="1178"/>
      <c r="M32" s="926"/>
      <c r="N32" s="926"/>
      <c r="O32" s="926"/>
      <c r="P32" s="926"/>
      <c r="Q32" s="811"/>
      <c r="R32" s="811"/>
      <c r="S32" s="17"/>
    </row>
    <row r="33" spans="1:19" s="18" customFormat="1" ht="50.25" customHeight="1" x14ac:dyDescent="0.25">
      <c r="A33" s="804">
        <v>13</v>
      </c>
      <c r="B33" s="804">
        <v>1</v>
      </c>
      <c r="C33" s="810">
        <v>4</v>
      </c>
      <c r="D33" s="804">
        <v>5</v>
      </c>
      <c r="E33" s="1313" t="s">
        <v>3446</v>
      </c>
      <c r="F33" s="810" t="s">
        <v>3447</v>
      </c>
      <c r="G33" s="810" t="s">
        <v>3448</v>
      </c>
      <c r="H33" s="667" t="s">
        <v>165</v>
      </c>
      <c r="I33" s="16" t="s">
        <v>802</v>
      </c>
      <c r="J33" s="810" t="s">
        <v>3449</v>
      </c>
      <c r="K33" s="1118"/>
      <c r="L33" s="1118" t="s">
        <v>124</v>
      </c>
      <c r="M33" s="823"/>
      <c r="N33" s="823">
        <v>65051.64</v>
      </c>
      <c r="O33" s="823"/>
      <c r="P33" s="823">
        <v>65051.64</v>
      </c>
      <c r="Q33" s="807" t="s">
        <v>3439</v>
      </c>
      <c r="R33" s="807" t="s">
        <v>3440</v>
      </c>
      <c r="S33" s="17"/>
    </row>
    <row r="34" spans="1:19" s="18" customFormat="1" ht="84" customHeight="1" x14ac:dyDescent="0.25">
      <c r="A34" s="805"/>
      <c r="B34" s="805"/>
      <c r="C34" s="812"/>
      <c r="D34" s="805"/>
      <c r="E34" s="924"/>
      <c r="F34" s="812"/>
      <c r="G34" s="812"/>
      <c r="H34" s="667" t="s">
        <v>3450</v>
      </c>
      <c r="I34" s="16" t="s">
        <v>3453</v>
      </c>
      <c r="J34" s="812"/>
      <c r="K34" s="1177"/>
      <c r="L34" s="1177"/>
      <c r="M34" s="824"/>
      <c r="N34" s="824"/>
      <c r="O34" s="824"/>
      <c r="P34" s="824"/>
      <c r="Q34" s="807"/>
      <c r="R34" s="807"/>
      <c r="S34" s="17"/>
    </row>
    <row r="35" spans="1:19" s="18" customFormat="1" ht="90.75" customHeight="1" x14ac:dyDescent="0.25">
      <c r="A35" s="805"/>
      <c r="B35" s="805"/>
      <c r="C35" s="812"/>
      <c r="D35" s="805"/>
      <c r="E35" s="924"/>
      <c r="F35" s="812"/>
      <c r="G35" s="812"/>
      <c r="H35" s="667" t="s">
        <v>3451</v>
      </c>
      <c r="I35" s="16" t="s">
        <v>3454</v>
      </c>
      <c r="J35" s="812"/>
      <c r="K35" s="1177"/>
      <c r="L35" s="1177"/>
      <c r="M35" s="824"/>
      <c r="N35" s="824"/>
      <c r="O35" s="824"/>
      <c r="P35" s="824"/>
      <c r="Q35" s="807"/>
      <c r="R35" s="807"/>
      <c r="S35" s="17"/>
    </row>
    <row r="36" spans="1:19" s="18" customFormat="1" ht="102" customHeight="1" x14ac:dyDescent="0.25">
      <c r="A36" s="849"/>
      <c r="B36" s="849"/>
      <c r="C36" s="811"/>
      <c r="D36" s="849"/>
      <c r="E36" s="1314"/>
      <c r="F36" s="811"/>
      <c r="G36" s="811"/>
      <c r="H36" s="667" t="s">
        <v>3452</v>
      </c>
      <c r="I36" s="16" t="s">
        <v>3455</v>
      </c>
      <c r="J36" s="811"/>
      <c r="K36" s="1178"/>
      <c r="L36" s="1178"/>
      <c r="M36" s="926"/>
      <c r="N36" s="926"/>
      <c r="O36" s="926"/>
      <c r="P36" s="926"/>
      <c r="Q36" s="807"/>
      <c r="R36" s="807"/>
      <c r="S36" s="17"/>
    </row>
    <row r="37" spans="1:19" s="18" customFormat="1" ht="47.25" customHeight="1" x14ac:dyDescent="0.25">
      <c r="A37" s="804">
        <v>14</v>
      </c>
      <c r="B37" s="804">
        <v>1</v>
      </c>
      <c r="C37" s="810">
        <v>4</v>
      </c>
      <c r="D37" s="804">
        <v>5</v>
      </c>
      <c r="E37" s="1313" t="s">
        <v>3456</v>
      </c>
      <c r="F37" s="810" t="s">
        <v>3457</v>
      </c>
      <c r="G37" s="810" t="s">
        <v>3458</v>
      </c>
      <c r="H37" s="667" t="s">
        <v>280</v>
      </c>
      <c r="I37" s="16" t="s">
        <v>39</v>
      </c>
      <c r="J37" s="810" t="s">
        <v>3459</v>
      </c>
      <c r="K37" s="1118"/>
      <c r="L37" s="1118" t="s">
        <v>124</v>
      </c>
      <c r="M37" s="823"/>
      <c r="N37" s="823">
        <v>118069.55</v>
      </c>
      <c r="O37" s="823"/>
      <c r="P37" s="823">
        <v>118069.55</v>
      </c>
      <c r="Q37" s="810" t="s">
        <v>3358</v>
      </c>
      <c r="R37" s="810" t="s">
        <v>3037</v>
      </c>
      <c r="S37" s="17"/>
    </row>
    <row r="38" spans="1:19" s="18" customFormat="1" ht="80.25" customHeight="1" x14ac:dyDescent="0.25">
      <c r="A38" s="849"/>
      <c r="B38" s="849"/>
      <c r="C38" s="811"/>
      <c r="D38" s="849"/>
      <c r="E38" s="1314"/>
      <c r="F38" s="811"/>
      <c r="G38" s="811"/>
      <c r="H38" s="667" t="s">
        <v>597</v>
      </c>
      <c r="I38" s="16" t="s">
        <v>3460</v>
      </c>
      <c r="J38" s="811"/>
      <c r="K38" s="1178"/>
      <c r="L38" s="1178"/>
      <c r="M38" s="926"/>
      <c r="N38" s="926"/>
      <c r="O38" s="926"/>
      <c r="P38" s="926"/>
      <c r="Q38" s="811"/>
      <c r="R38" s="811"/>
    </row>
    <row r="39" spans="1:19" ht="78.75" customHeight="1" x14ac:dyDescent="0.25">
      <c r="A39" s="1011">
        <v>15</v>
      </c>
      <c r="B39" s="1011">
        <v>1</v>
      </c>
      <c r="C39" s="858">
        <v>4</v>
      </c>
      <c r="D39" s="1011">
        <v>2</v>
      </c>
      <c r="E39" s="1308" t="s">
        <v>3461</v>
      </c>
      <c r="F39" s="858" t="s">
        <v>3462</v>
      </c>
      <c r="G39" s="858" t="s">
        <v>170</v>
      </c>
      <c r="H39" s="330" t="s">
        <v>170</v>
      </c>
      <c r="I39" s="311" t="s">
        <v>39</v>
      </c>
      <c r="J39" s="858" t="s">
        <v>3463</v>
      </c>
      <c r="K39" s="1010"/>
      <c r="L39" s="1010" t="s">
        <v>124</v>
      </c>
      <c r="M39" s="1007"/>
      <c r="N39" s="1007">
        <v>138480</v>
      </c>
      <c r="O39" s="1007"/>
      <c r="P39" s="1007">
        <v>138480</v>
      </c>
      <c r="Q39" s="858" t="s">
        <v>3439</v>
      </c>
      <c r="R39" s="858" t="s">
        <v>3440</v>
      </c>
    </row>
    <row r="40" spans="1:19" ht="78" customHeight="1" x14ac:dyDescent="0.25">
      <c r="A40" s="1011"/>
      <c r="B40" s="1011"/>
      <c r="C40" s="858"/>
      <c r="D40" s="1011"/>
      <c r="E40" s="1308"/>
      <c r="F40" s="858"/>
      <c r="G40" s="858"/>
      <c r="H40" s="330" t="s">
        <v>918</v>
      </c>
      <c r="I40" s="311" t="s">
        <v>3464</v>
      </c>
      <c r="J40" s="858"/>
      <c r="K40" s="1010"/>
      <c r="L40" s="1010"/>
      <c r="M40" s="1007"/>
      <c r="N40" s="1007"/>
      <c r="O40" s="1007"/>
      <c r="P40" s="1007"/>
      <c r="Q40" s="858"/>
      <c r="R40" s="858"/>
    </row>
    <row r="41" spans="1:19" s="18" customFormat="1" ht="78.75" customHeight="1" x14ac:dyDescent="0.25">
      <c r="A41" s="804">
        <v>16</v>
      </c>
      <c r="B41" s="804">
        <v>1</v>
      </c>
      <c r="C41" s="810">
        <v>4</v>
      </c>
      <c r="D41" s="804">
        <v>5</v>
      </c>
      <c r="E41" s="1313" t="s">
        <v>3465</v>
      </c>
      <c r="F41" s="810" t="s">
        <v>3466</v>
      </c>
      <c r="G41" s="810" t="s">
        <v>250</v>
      </c>
      <c r="H41" s="667" t="s">
        <v>118</v>
      </c>
      <c r="I41" s="16" t="s">
        <v>39</v>
      </c>
      <c r="J41" s="810" t="s">
        <v>3467</v>
      </c>
      <c r="K41" s="1118"/>
      <c r="L41" s="1118" t="s">
        <v>73</v>
      </c>
      <c r="M41" s="823"/>
      <c r="N41" s="823">
        <v>73163.570000000007</v>
      </c>
      <c r="O41" s="823"/>
      <c r="P41" s="823">
        <v>67600</v>
      </c>
      <c r="Q41" s="810" t="s">
        <v>3468</v>
      </c>
      <c r="R41" s="810" t="s">
        <v>3469</v>
      </c>
    </row>
    <row r="42" spans="1:19" s="18" customFormat="1" ht="132" customHeight="1" x14ac:dyDescent="0.25">
      <c r="A42" s="849"/>
      <c r="B42" s="849"/>
      <c r="C42" s="811"/>
      <c r="D42" s="849"/>
      <c r="E42" s="1314"/>
      <c r="F42" s="811"/>
      <c r="G42" s="811"/>
      <c r="H42" s="667" t="s">
        <v>918</v>
      </c>
      <c r="I42" s="16" t="s">
        <v>46</v>
      </c>
      <c r="J42" s="811"/>
      <c r="K42" s="1178"/>
      <c r="L42" s="1178"/>
      <c r="M42" s="926"/>
      <c r="N42" s="926"/>
      <c r="O42" s="926"/>
      <c r="P42" s="926"/>
      <c r="Q42" s="811"/>
      <c r="R42" s="811"/>
    </row>
    <row r="43" spans="1:19" s="18" customFormat="1" ht="79.5" customHeight="1" x14ac:dyDescent="0.25">
      <c r="A43" s="804">
        <v>17</v>
      </c>
      <c r="B43" s="804">
        <v>1</v>
      </c>
      <c r="C43" s="810">
        <v>4</v>
      </c>
      <c r="D43" s="804">
        <v>5</v>
      </c>
      <c r="E43" s="1313" t="s">
        <v>3470</v>
      </c>
      <c r="F43" s="810" t="s">
        <v>3471</v>
      </c>
      <c r="G43" s="810" t="s">
        <v>250</v>
      </c>
      <c r="H43" s="667" t="s">
        <v>118</v>
      </c>
      <c r="I43" s="16" t="s">
        <v>39</v>
      </c>
      <c r="J43" s="810" t="s">
        <v>3472</v>
      </c>
      <c r="K43" s="1118"/>
      <c r="L43" s="1118" t="s">
        <v>52</v>
      </c>
      <c r="M43" s="823"/>
      <c r="N43" s="823">
        <v>85065</v>
      </c>
      <c r="O43" s="823"/>
      <c r="P43" s="823">
        <v>78065</v>
      </c>
      <c r="Q43" s="810" t="s">
        <v>3430</v>
      </c>
      <c r="R43" s="810" t="s">
        <v>3473</v>
      </c>
    </row>
    <row r="44" spans="1:19" s="18" customFormat="1" ht="70.5" customHeight="1" x14ac:dyDescent="0.25">
      <c r="A44" s="849"/>
      <c r="B44" s="849"/>
      <c r="C44" s="811"/>
      <c r="D44" s="849"/>
      <c r="E44" s="1314"/>
      <c r="F44" s="811"/>
      <c r="G44" s="811"/>
      <c r="H44" s="667" t="s">
        <v>918</v>
      </c>
      <c r="I44" s="16" t="s">
        <v>293</v>
      </c>
      <c r="J44" s="811"/>
      <c r="K44" s="1178"/>
      <c r="L44" s="1178"/>
      <c r="M44" s="926"/>
      <c r="N44" s="926"/>
      <c r="O44" s="926"/>
      <c r="P44" s="926"/>
      <c r="Q44" s="811"/>
      <c r="R44" s="811"/>
    </row>
    <row r="45" spans="1:19" s="741" customFormat="1" ht="68.25" customHeight="1" x14ac:dyDescent="0.2">
      <c r="A45" s="804">
        <v>18</v>
      </c>
      <c r="B45" s="804">
        <v>1</v>
      </c>
      <c r="C45" s="810">
        <v>4</v>
      </c>
      <c r="D45" s="804">
        <v>5</v>
      </c>
      <c r="E45" s="1313" t="s">
        <v>3474</v>
      </c>
      <c r="F45" s="810" t="s">
        <v>3475</v>
      </c>
      <c r="G45" s="810" t="s">
        <v>250</v>
      </c>
      <c r="H45" s="667" t="s">
        <v>118</v>
      </c>
      <c r="I45" s="16" t="s">
        <v>39</v>
      </c>
      <c r="J45" s="810" t="s">
        <v>3478</v>
      </c>
      <c r="K45" s="1118"/>
      <c r="L45" s="1118" t="s">
        <v>124</v>
      </c>
      <c r="M45" s="823"/>
      <c r="N45" s="823">
        <v>123300</v>
      </c>
      <c r="O45" s="823"/>
      <c r="P45" s="823">
        <v>123000</v>
      </c>
      <c r="Q45" s="810" t="s">
        <v>3476</v>
      </c>
      <c r="R45" s="810" t="s">
        <v>3477</v>
      </c>
    </row>
    <row r="46" spans="1:19" s="741" customFormat="1" ht="84.75" customHeight="1" x14ac:dyDescent="0.2">
      <c r="A46" s="849"/>
      <c r="B46" s="849"/>
      <c r="C46" s="811"/>
      <c r="D46" s="849"/>
      <c r="E46" s="1314"/>
      <c r="F46" s="811"/>
      <c r="G46" s="811"/>
      <c r="H46" s="667" t="s">
        <v>918</v>
      </c>
      <c r="I46" s="16" t="s">
        <v>1449</v>
      </c>
      <c r="J46" s="811"/>
      <c r="K46" s="1178"/>
      <c r="L46" s="1178"/>
      <c r="M46" s="926"/>
      <c r="N46" s="926"/>
      <c r="O46" s="926"/>
      <c r="P46" s="926"/>
      <c r="Q46" s="811"/>
      <c r="R46" s="811"/>
    </row>
    <row r="47" spans="1:19" s="18" customFormat="1" ht="69" customHeight="1" x14ac:dyDescent="0.25">
      <c r="A47" s="804">
        <v>19</v>
      </c>
      <c r="B47" s="804">
        <v>1</v>
      </c>
      <c r="C47" s="804">
        <v>4</v>
      </c>
      <c r="D47" s="810">
        <v>5</v>
      </c>
      <c r="E47" s="1313" t="s">
        <v>3479</v>
      </c>
      <c r="F47" s="810" t="s">
        <v>3480</v>
      </c>
      <c r="G47" s="810" t="s">
        <v>465</v>
      </c>
      <c r="H47" s="739" t="s">
        <v>984</v>
      </c>
      <c r="I47" s="739">
        <v>2</v>
      </c>
      <c r="J47" s="810" t="s">
        <v>3481</v>
      </c>
      <c r="K47" s="1213"/>
      <c r="L47" s="1213" t="s">
        <v>124</v>
      </c>
      <c r="M47" s="1317"/>
      <c r="N47" s="1211">
        <v>49979.59</v>
      </c>
      <c r="O47" s="1211"/>
      <c r="P47" s="1211">
        <v>47531.22</v>
      </c>
      <c r="Q47" s="1213" t="s">
        <v>3482</v>
      </c>
      <c r="R47" s="1213" t="s">
        <v>3483</v>
      </c>
    </row>
    <row r="48" spans="1:19" s="18" customFormat="1" ht="56.25" customHeight="1" x14ac:dyDescent="0.25">
      <c r="A48" s="849"/>
      <c r="B48" s="849"/>
      <c r="C48" s="849"/>
      <c r="D48" s="811"/>
      <c r="E48" s="1314"/>
      <c r="F48" s="811"/>
      <c r="G48" s="811"/>
      <c r="H48" s="739" t="s">
        <v>918</v>
      </c>
      <c r="I48" s="739" t="s">
        <v>3484</v>
      </c>
      <c r="J48" s="811"/>
      <c r="K48" s="1316"/>
      <c r="L48" s="1316"/>
      <c r="M48" s="1318"/>
      <c r="N48" s="1315"/>
      <c r="O48" s="1315"/>
      <c r="P48" s="1315"/>
      <c r="Q48" s="1316"/>
      <c r="R48" s="1316"/>
    </row>
    <row r="49" spans="1:19" s="18" customFormat="1" ht="46.5" customHeight="1" x14ac:dyDescent="0.25">
      <c r="A49" s="804">
        <v>20</v>
      </c>
      <c r="B49" s="804">
        <v>1</v>
      </c>
      <c r="C49" s="810">
        <v>4</v>
      </c>
      <c r="D49" s="804">
        <v>5</v>
      </c>
      <c r="E49" s="1313" t="s">
        <v>3485</v>
      </c>
      <c r="F49" s="810" t="s">
        <v>3486</v>
      </c>
      <c r="G49" s="810" t="s">
        <v>3487</v>
      </c>
      <c r="H49" s="667" t="s">
        <v>118</v>
      </c>
      <c r="I49" s="16" t="s">
        <v>39</v>
      </c>
      <c r="J49" s="810" t="s">
        <v>3488</v>
      </c>
      <c r="K49" s="1118"/>
      <c r="L49" s="1213" t="s">
        <v>124</v>
      </c>
      <c r="M49" s="823"/>
      <c r="N49" s="823">
        <v>425856.6</v>
      </c>
      <c r="O49" s="823"/>
      <c r="P49" s="823">
        <v>422987.55</v>
      </c>
      <c r="Q49" s="810" t="s">
        <v>3422</v>
      </c>
      <c r="R49" s="810" t="s">
        <v>3491</v>
      </c>
    </row>
    <row r="50" spans="1:19" s="18" customFormat="1" ht="52.5" customHeight="1" x14ac:dyDescent="0.25">
      <c r="A50" s="805"/>
      <c r="B50" s="805"/>
      <c r="C50" s="812"/>
      <c r="D50" s="805"/>
      <c r="E50" s="924"/>
      <c r="F50" s="812"/>
      <c r="G50" s="812"/>
      <c r="H50" s="667" t="s">
        <v>3489</v>
      </c>
      <c r="I50" s="16" t="s">
        <v>196</v>
      </c>
      <c r="J50" s="812"/>
      <c r="K50" s="1177"/>
      <c r="L50" s="1214"/>
      <c r="M50" s="824"/>
      <c r="N50" s="824"/>
      <c r="O50" s="824"/>
      <c r="P50" s="824"/>
      <c r="Q50" s="812"/>
      <c r="R50" s="812"/>
    </row>
    <row r="51" spans="1:19" s="18" customFormat="1" ht="48.75" customHeight="1" x14ac:dyDescent="0.25">
      <c r="A51" s="805"/>
      <c r="B51" s="805"/>
      <c r="C51" s="812"/>
      <c r="D51" s="805"/>
      <c r="E51" s="924"/>
      <c r="F51" s="812"/>
      <c r="G51" s="812"/>
      <c r="H51" s="667" t="s">
        <v>3490</v>
      </c>
      <c r="I51" s="16" t="s">
        <v>39</v>
      </c>
      <c r="J51" s="812"/>
      <c r="K51" s="1177"/>
      <c r="L51" s="1214"/>
      <c r="M51" s="824"/>
      <c r="N51" s="824"/>
      <c r="O51" s="824"/>
      <c r="P51" s="824"/>
      <c r="Q51" s="812"/>
      <c r="R51" s="812"/>
    </row>
    <row r="52" spans="1:19" s="18" customFormat="1" ht="48.75" customHeight="1" x14ac:dyDescent="0.25">
      <c r="A52" s="849"/>
      <c r="B52" s="849"/>
      <c r="C52" s="811"/>
      <c r="D52" s="849"/>
      <c r="E52" s="1314"/>
      <c r="F52" s="811"/>
      <c r="G52" s="811"/>
      <c r="H52" s="667" t="s">
        <v>651</v>
      </c>
      <c r="I52" s="16" t="s">
        <v>199</v>
      </c>
      <c r="J52" s="811"/>
      <c r="K52" s="1178"/>
      <c r="L52" s="1316"/>
      <c r="M52" s="926"/>
      <c r="N52" s="926"/>
      <c r="O52" s="926"/>
      <c r="P52" s="926"/>
      <c r="Q52" s="811"/>
      <c r="R52" s="811"/>
    </row>
    <row r="53" spans="1:19" s="18" customFormat="1" ht="63.75" customHeight="1" x14ac:dyDescent="0.25">
      <c r="A53" s="804">
        <v>21</v>
      </c>
      <c r="B53" s="804">
        <v>1</v>
      </c>
      <c r="C53" s="810">
        <v>4</v>
      </c>
      <c r="D53" s="804">
        <v>5</v>
      </c>
      <c r="E53" s="1313" t="s">
        <v>3492</v>
      </c>
      <c r="F53" s="810" t="s">
        <v>3493</v>
      </c>
      <c r="G53" s="810" t="s">
        <v>250</v>
      </c>
      <c r="H53" s="667" t="s">
        <v>118</v>
      </c>
      <c r="I53" s="16" t="s">
        <v>39</v>
      </c>
      <c r="J53" s="810" t="s">
        <v>3494</v>
      </c>
      <c r="K53" s="1118"/>
      <c r="L53" s="1118" t="s">
        <v>52</v>
      </c>
      <c r="M53" s="823"/>
      <c r="N53" s="823">
        <v>90178.6</v>
      </c>
      <c r="O53" s="823"/>
      <c r="P53" s="823">
        <v>82679.19</v>
      </c>
      <c r="Q53" s="810" t="s">
        <v>3430</v>
      </c>
      <c r="R53" s="810" t="s">
        <v>3495</v>
      </c>
      <c r="S53" s="17"/>
    </row>
    <row r="54" spans="1:19" s="18" customFormat="1" ht="63" customHeight="1" x14ac:dyDescent="0.25">
      <c r="A54" s="849"/>
      <c r="B54" s="849"/>
      <c r="C54" s="811"/>
      <c r="D54" s="849"/>
      <c r="E54" s="1314"/>
      <c r="F54" s="811"/>
      <c r="G54" s="811"/>
      <c r="H54" s="667" t="s">
        <v>918</v>
      </c>
      <c r="I54" s="16" t="s">
        <v>293</v>
      </c>
      <c r="J54" s="811"/>
      <c r="K54" s="1178"/>
      <c r="L54" s="1178"/>
      <c r="M54" s="926"/>
      <c r="N54" s="926"/>
      <c r="O54" s="926"/>
      <c r="P54" s="926"/>
      <c r="Q54" s="811"/>
      <c r="R54" s="811"/>
      <c r="S54" s="17"/>
    </row>
    <row r="55" spans="1:19" s="18" customFormat="1" ht="105.75" customHeight="1" x14ac:dyDescent="0.25">
      <c r="A55" s="672">
        <v>22</v>
      </c>
      <c r="B55" s="672">
        <v>1</v>
      </c>
      <c r="C55" s="667">
        <v>4</v>
      </c>
      <c r="D55" s="672">
        <v>5</v>
      </c>
      <c r="E55" s="710" t="s">
        <v>3496</v>
      </c>
      <c r="F55" s="667" t="s">
        <v>3497</v>
      </c>
      <c r="G55" s="667" t="s">
        <v>3498</v>
      </c>
      <c r="H55" s="667" t="s">
        <v>921</v>
      </c>
      <c r="I55" s="16" t="s">
        <v>1076</v>
      </c>
      <c r="J55" s="667" t="s">
        <v>3499</v>
      </c>
      <c r="K55" s="676"/>
      <c r="L55" s="676" t="s">
        <v>52</v>
      </c>
      <c r="M55" s="677"/>
      <c r="N55" s="677">
        <v>4684.71</v>
      </c>
      <c r="O55" s="677"/>
      <c r="P55" s="677">
        <v>4684.71</v>
      </c>
      <c r="Q55" s="667" t="s">
        <v>3500</v>
      </c>
      <c r="R55" s="667" t="s">
        <v>3440</v>
      </c>
    </row>
    <row r="56" spans="1:19" s="129" customFormat="1" ht="76.5" customHeight="1" x14ac:dyDescent="0.25">
      <c r="A56" s="1011">
        <v>23</v>
      </c>
      <c r="B56" s="1011">
        <v>1</v>
      </c>
      <c r="C56" s="1011">
        <v>4</v>
      </c>
      <c r="D56" s="858">
        <v>2</v>
      </c>
      <c r="E56" s="1308" t="s">
        <v>3501</v>
      </c>
      <c r="F56" s="858" t="s">
        <v>3502</v>
      </c>
      <c r="G56" s="858" t="s">
        <v>3503</v>
      </c>
      <c r="H56" s="346" t="s">
        <v>984</v>
      </c>
      <c r="I56" s="346">
        <v>4</v>
      </c>
      <c r="J56" s="1307" t="s">
        <v>3504</v>
      </c>
      <c r="K56" s="1307"/>
      <c r="L56" s="1307" t="s">
        <v>3505</v>
      </c>
      <c r="M56" s="1307"/>
      <c r="N56" s="1311">
        <v>135664.95999999999</v>
      </c>
      <c r="O56" s="1311"/>
      <c r="P56" s="1311">
        <v>135664.95999999999</v>
      </c>
      <c r="Q56" s="1307" t="s">
        <v>3358</v>
      </c>
      <c r="R56" s="1307" t="s">
        <v>3282</v>
      </c>
    </row>
    <row r="57" spans="1:19" s="129" customFormat="1" ht="70.5" customHeight="1" x14ac:dyDescent="0.25">
      <c r="A57" s="1011"/>
      <c r="B57" s="1011"/>
      <c r="C57" s="1011"/>
      <c r="D57" s="858"/>
      <c r="E57" s="1308"/>
      <c r="F57" s="858"/>
      <c r="G57" s="858"/>
      <c r="H57" s="346" t="s">
        <v>3506</v>
      </c>
      <c r="I57" s="346">
        <v>4</v>
      </c>
      <c r="J57" s="1307"/>
      <c r="K57" s="1307"/>
      <c r="L57" s="1307"/>
      <c r="M57" s="1307"/>
      <c r="N57" s="1311"/>
      <c r="O57" s="1311"/>
      <c r="P57" s="1311"/>
      <c r="Q57" s="1307"/>
      <c r="R57" s="1307"/>
    </row>
    <row r="58" spans="1:19" s="129" customFormat="1" ht="66" customHeight="1" x14ac:dyDescent="0.25">
      <c r="A58" s="1011"/>
      <c r="B58" s="1011"/>
      <c r="C58" s="1011"/>
      <c r="D58" s="858"/>
      <c r="E58" s="1308"/>
      <c r="F58" s="858"/>
      <c r="G58" s="858"/>
      <c r="H58" s="346" t="s">
        <v>918</v>
      </c>
      <c r="I58" s="346">
        <v>133</v>
      </c>
      <c r="J58" s="1307"/>
      <c r="K58" s="1307"/>
      <c r="L58" s="1307"/>
      <c r="M58" s="1307"/>
      <c r="N58" s="1311"/>
      <c r="O58" s="1311"/>
      <c r="P58" s="1311"/>
      <c r="Q58" s="1307"/>
      <c r="R58" s="1307"/>
    </row>
    <row r="59" spans="1:19" s="18" customFormat="1" ht="98.25" customHeight="1" x14ac:dyDescent="0.25">
      <c r="A59" s="806">
        <v>24</v>
      </c>
      <c r="B59" s="806">
        <v>1</v>
      </c>
      <c r="C59" s="806">
        <v>4</v>
      </c>
      <c r="D59" s="807">
        <v>2</v>
      </c>
      <c r="E59" s="1319" t="s">
        <v>3507</v>
      </c>
      <c r="F59" s="807" t="s">
        <v>3508</v>
      </c>
      <c r="G59" s="807" t="s">
        <v>459</v>
      </c>
      <c r="H59" s="766" t="s">
        <v>988</v>
      </c>
      <c r="I59" s="739">
        <v>1</v>
      </c>
      <c r="J59" s="1303" t="s">
        <v>3509</v>
      </c>
      <c r="K59" s="1303"/>
      <c r="L59" s="1303" t="s">
        <v>52</v>
      </c>
      <c r="M59" s="1303"/>
      <c r="N59" s="1304">
        <v>136759.38</v>
      </c>
      <c r="O59" s="1304"/>
      <c r="P59" s="1304">
        <v>136759.38</v>
      </c>
      <c r="Q59" s="1320" t="s">
        <v>3510</v>
      </c>
      <c r="R59" s="1303" t="s">
        <v>3511</v>
      </c>
    </row>
    <row r="60" spans="1:19" s="18" customFormat="1" ht="93" customHeight="1" x14ac:dyDescent="0.25">
      <c r="A60" s="806"/>
      <c r="B60" s="806"/>
      <c r="C60" s="806"/>
      <c r="D60" s="807"/>
      <c r="E60" s="1319"/>
      <c r="F60" s="807"/>
      <c r="G60" s="807"/>
      <c r="H60" s="766" t="s">
        <v>1302</v>
      </c>
      <c r="I60" s="739" t="s">
        <v>3512</v>
      </c>
      <c r="J60" s="1303"/>
      <c r="K60" s="1303"/>
      <c r="L60" s="1303"/>
      <c r="M60" s="1303"/>
      <c r="N60" s="1304"/>
      <c r="O60" s="1304"/>
      <c r="P60" s="1304"/>
      <c r="Q60" s="1320"/>
      <c r="R60" s="1303"/>
    </row>
    <row r="61" spans="1:19" s="18" customFormat="1" ht="96" customHeight="1" x14ac:dyDescent="0.25">
      <c r="A61" s="806"/>
      <c r="B61" s="806"/>
      <c r="C61" s="806"/>
      <c r="D61" s="807"/>
      <c r="E61" s="1319"/>
      <c r="F61" s="807"/>
      <c r="G61" s="807"/>
      <c r="H61" s="766" t="s">
        <v>64</v>
      </c>
      <c r="I61" s="739">
        <v>2</v>
      </c>
      <c r="J61" s="1303"/>
      <c r="K61" s="1303"/>
      <c r="L61" s="1303"/>
      <c r="M61" s="1303"/>
      <c r="N61" s="1304"/>
      <c r="O61" s="1304"/>
      <c r="P61" s="1304"/>
      <c r="Q61" s="1320"/>
      <c r="R61" s="1303"/>
      <c r="S61" s="758"/>
    </row>
    <row r="62" spans="1:19" s="18" customFormat="1" ht="29.25" customHeight="1" x14ac:dyDescent="0.25">
      <c r="A62" s="1321" t="s">
        <v>1449</v>
      </c>
      <c r="B62" s="806">
        <v>1</v>
      </c>
      <c r="C62" s="806">
        <v>4</v>
      </c>
      <c r="D62" s="807">
        <v>2</v>
      </c>
      <c r="E62" s="1319" t="s">
        <v>3513</v>
      </c>
      <c r="F62" s="807" t="s">
        <v>6303</v>
      </c>
      <c r="G62" s="807" t="s">
        <v>728</v>
      </c>
      <c r="H62" s="853" t="s">
        <v>1187</v>
      </c>
      <c r="I62" s="1323" t="s">
        <v>802</v>
      </c>
      <c r="J62" s="1303" t="s">
        <v>3514</v>
      </c>
      <c r="K62" s="1303"/>
      <c r="L62" s="1303" t="s">
        <v>52</v>
      </c>
      <c r="M62" s="1304"/>
      <c r="N62" s="1322">
        <v>64461.7</v>
      </c>
      <c r="O62" s="1303"/>
      <c r="P62" s="825">
        <v>64461.7</v>
      </c>
      <c r="Q62" s="807" t="s">
        <v>3358</v>
      </c>
      <c r="R62" s="1303" t="s">
        <v>3282</v>
      </c>
    </row>
    <row r="63" spans="1:19" s="18" customFormat="1" x14ac:dyDescent="0.25">
      <c r="A63" s="1321"/>
      <c r="B63" s="806"/>
      <c r="C63" s="806"/>
      <c r="D63" s="807"/>
      <c r="E63" s="1319"/>
      <c r="F63" s="807"/>
      <c r="G63" s="807"/>
      <c r="H63" s="853"/>
      <c r="I63" s="1323"/>
      <c r="J63" s="1303"/>
      <c r="K63" s="1303"/>
      <c r="L63" s="1303"/>
      <c r="M63" s="1304"/>
      <c r="N63" s="1322"/>
      <c r="O63" s="1303"/>
      <c r="P63" s="825"/>
      <c r="Q63" s="807"/>
      <c r="R63" s="1303"/>
    </row>
    <row r="64" spans="1:19" s="18" customFormat="1" ht="45" x14ac:dyDescent="0.25">
      <c r="A64" s="1321"/>
      <c r="B64" s="806"/>
      <c r="C64" s="806"/>
      <c r="D64" s="807"/>
      <c r="E64" s="1319"/>
      <c r="F64" s="807"/>
      <c r="G64" s="807"/>
      <c r="H64" s="676" t="s">
        <v>3515</v>
      </c>
      <c r="I64" s="16" t="s">
        <v>3516</v>
      </c>
      <c r="J64" s="1303"/>
      <c r="K64" s="1303"/>
      <c r="L64" s="1303"/>
      <c r="M64" s="1304"/>
      <c r="N64" s="1322"/>
      <c r="O64" s="1303"/>
      <c r="P64" s="825"/>
      <c r="Q64" s="807"/>
      <c r="R64" s="1303"/>
    </row>
    <row r="65" spans="1:18" s="18" customFormat="1" ht="45" x14ac:dyDescent="0.25">
      <c r="A65" s="1321"/>
      <c r="B65" s="806"/>
      <c r="C65" s="806"/>
      <c r="D65" s="807"/>
      <c r="E65" s="1319"/>
      <c r="F65" s="807"/>
      <c r="G65" s="807"/>
      <c r="H65" s="676" t="s">
        <v>3517</v>
      </c>
      <c r="I65" s="16" t="s">
        <v>3518</v>
      </c>
      <c r="J65" s="1303"/>
      <c r="K65" s="1303"/>
      <c r="L65" s="1303"/>
      <c r="M65" s="1304"/>
      <c r="N65" s="1322"/>
      <c r="O65" s="1303"/>
      <c r="P65" s="825"/>
      <c r="Q65" s="807"/>
      <c r="R65" s="1303"/>
    </row>
    <row r="66" spans="1:18" s="18" customFormat="1" ht="54.75" customHeight="1" x14ac:dyDescent="0.25">
      <c r="A66" s="1321"/>
      <c r="B66" s="806"/>
      <c r="C66" s="806"/>
      <c r="D66" s="807"/>
      <c r="E66" s="1319"/>
      <c r="F66" s="807"/>
      <c r="G66" s="807"/>
      <c r="H66" s="676" t="s">
        <v>3519</v>
      </c>
      <c r="I66" s="16" t="s">
        <v>3520</v>
      </c>
      <c r="J66" s="1303"/>
      <c r="K66" s="1303"/>
      <c r="L66" s="1303"/>
      <c r="M66" s="1304"/>
      <c r="N66" s="1322"/>
      <c r="O66" s="1303"/>
      <c r="P66" s="825"/>
      <c r="Q66" s="807"/>
      <c r="R66" s="1303"/>
    </row>
    <row r="67" spans="1:18" s="18" customFormat="1" ht="30" x14ac:dyDescent="0.25">
      <c r="A67" s="1321"/>
      <c r="B67" s="806"/>
      <c r="C67" s="806"/>
      <c r="D67" s="807"/>
      <c r="E67" s="1319"/>
      <c r="F67" s="807"/>
      <c r="G67" s="667" t="s">
        <v>3521</v>
      </c>
      <c r="H67" s="739" t="s">
        <v>3522</v>
      </c>
      <c r="I67" s="16" t="s">
        <v>39</v>
      </c>
      <c r="J67" s="1303"/>
      <c r="K67" s="1303"/>
      <c r="L67" s="1303"/>
      <c r="M67" s="1304"/>
      <c r="N67" s="1322"/>
      <c r="O67" s="1303"/>
      <c r="P67" s="825"/>
      <c r="Q67" s="807"/>
      <c r="R67" s="1303"/>
    </row>
    <row r="68" spans="1:18" s="18" customFormat="1" x14ac:dyDescent="0.25">
      <c r="A68" s="1321"/>
      <c r="B68" s="806"/>
      <c r="C68" s="806"/>
      <c r="D68" s="807"/>
      <c r="E68" s="1319"/>
      <c r="F68" s="807"/>
      <c r="G68" s="807" t="s">
        <v>79</v>
      </c>
      <c r="H68" s="739" t="s">
        <v>79</v>
      </c>
      <c r="I68" s="16" t="s">
        <v>39</v>
      </c>
      <c r="J68" s="1303"/>
      <c r="K68" s="1303"/>
      <c r="L68" s="1303"/>
      <c r="M68" s="1304"/>
      <c r="N68" s="1322"/>
      <c r="O68" s="1303"/>
      <c r="P68" s="825"/>
      <c r="Q68" s="807"/>
      <c r="R68" s="1303"/>
    </row>
    <row r="69" spans="1:18" s="18" customFormat="1" ht="180" x14ac:dyDescent="0.25">
      <c r="A69" s="1321"/>
      <c r="B69" s="806"/>
      <c r="C69" s="806"/>
      <c r="D69" s="807"/>
      <c r="E69" s="1319"/>
      <c r="F69" s="807"/>
      <c r="G69" s="807"/>
      <c r="H69" s="739" t="s">
        <v>918</v>
      </c>
      <c r="I69" s="767" t="s">
        <v>3523</v>
      </c>
      <c r="J69" s="1303"/>
      <c r="K69" s="1303"/>
      <c r="L69" s="1303"/>
      <c r="M69" s="1304"/>
      <c r="N69" s="1322"/>
      <c r="O69" s="1303"/>
      <c r="P69" s="825"/>
      <c r="Q69" s="807"/>
      <c r="R69" s="1303"/>
    </row>
    <row r="70" spans="1:18" s="18" customFormat="1" ht="15" customHeight="1" x14ac:dyDescent="0.25">
      <c r="A70" s="1319">
        <v>26</v>
      </c>
      <c r="B70" s="807">
        <v>1</v>
      </c>
      <c r="C70" s="807">
        <v>4</v>
      </c>
      <c r="D70" s="807">
        <v>2</v>
      </c>
      <c r="E70" s="1319" t="s">
        <v>3524</v>
      </c>
      <c r="F70" s="807" t="s">
        <v>3525</v>
      </c>
      <c r="G70" s="667" t="s">
        <v>3526</v>
      </c>
      <c r="H70" s="667" t="s">
        <v>3522</v>
      </c>
      <c r="I70" s="16" t="s">
        <v>39</v>
      </c>
      <c r="J70" s="807" t="s">
        <v>3527</v>
      </c>
      <c r="K70" s="807"/>
      <c r="L70" s="807" t="s">
        <v>52</v>
      </c>
      <c r="M70" s="1324"/>
      <c r="N70" s="1060">
        <v>20150.96</v>
      </c>
      <c r="O70" s="807"/>
      <c r="P70" s="1060">
        <v>20150.96</v>
      </c>
      <c r="Q70" s="807" t="s">
        <v>3358</v>
      </c>
      <c r="R70" s="807" t="s">
        <v>3282</v>
      </c>
    </row>
    <row r="71" spans="1:18" s="18" customFormat="1" x14ac:dyDescent="0.25">
      <c r="A71" s="1319"/>
      <c r="B71" s="807"/>
      <c r="C71" s="807"/>
      <c r="D71" s="807"/>
      <c r="E71" s="1319"/>
      <c r="F71" s="807"/>
      <c r="G71" s="807" t="s">
        <v>728</v>
      </c>
      <c r="H71" s="807" t="s">
        <v>1187</v>
      </c>
      <c r="I71" s="1323" t="s">
        <v>802</v>
      </c>
      <c r="J71" s="807"/>
      <c r="K71" s="807"/>
      <c r="L71" s="807"/>
      <c r="M71" s="1324"/>
      <c r="N71" s="1060"/>
      <c r="O71" s="807"/>
      <c r="P71" s="1060"/>
      <c r="Q71" s="807"/>
      <c r="R71" s="807"/>
    </row>
    <row r="72" spans="1:18" s="18" customFormat="1" x14ac:dyDescent="0.25">
      <c r="A72" s="1319"/>
      <c r="B72" s="807"/>
      <c r="C72" s="807"/>
      <c r="D72" s="807"/>
      <c r="E72" s="1319"/>
      <c r="F72" s="807"/>
      <c r="G72" s="807"/>
      <c r="H72" s="807"/>
      <c r="I72" s="1323"/>
      <c r="J72" s="807"/>
      <c r="K72" s="807"/>
      <c r="L72" s="807"/>
      <c r="M72" s="1324"/>
      <c r="N72" s="1060"/>
      <c r="O72" s="807"/>
      <c r="P72" s="1060"/>
      <c r="Q72" s="807"/>
      <c r="R72" s="807"/>
    </row>
    <row r="73" spans="1:18" s="18" customFormat="1" x14ac:dyDescent="0.25">
      <c r="A73" s="1319"/>
      <c r="B73" s="807"/>
      <c r="C73" s="807"/>
      <c r="D73" s="807"/>
      <c r="E73" s="1319"/>
      <c r="F73" s="807"/>
      <c r="G73" s="807"/>
      <c r="H73" s="807"/>
      <c r="I73" s="1323"/>
      <c r="J73" s="807"/>
      <c r="K73" s="807"/>
      <c r="L73" s="807"/>
      <c r="M73" s="1324"/>
      <c r="N73" s="1060"/>
      <c r="O73" s="807"/>
      <c r="P73" s="1060"/>
      <c r="Q73" s="807"/>
      <c r="R73" s="807"/>
    </row>
    <row r="74" spans="1:18" s="18" customFormat="1" ht="42.75" customHeight="1" x14ac:dyDescent="0.25">
      <c r="A74" s="1319"/>
      <c r="B74" s="807"/>
      <c r="C74" s="807"/>
      <c r="D74" s="807"/>
      <c r="E74" s="1319"/>
      <c r="F74" s="807"/>
      <c r="G74" s="807"/>
      <c r="H74" s="667" t="s">
        <v>3528</v>
      </c>
      <c r="I74" s="16" t="s">
        <v>3529</v>
      </c>
      <c r="J74" s="807"/>
      <c r="K74" s="807"/>
      <c r="L74" s="807"/>
      <c r="M74" s="1324"/>
      <c r="N74" s="1060"/>
      <c r="O74" s="807"/>
      <c r="P74" s="1060"/>
      <c r="Q74" s="807"/>
      <c r="R74" s="807"/>
    </row>
    <row r="75" spans="1:18" s="18" customFormat="1" ht="45" x14ac:dyDescent="0.25">
      <c r="A75" s="1319"/>
      <c r="B75" s="807"/>
      <c r="C75" s="807"/>
      <c r="D75" s="807"/>
      <c r="E75" s="1319"/>
      <c r="F75" s="807"/>
      <c r="G75" s="807"/>
      <c r="H75" s="667" t="s">
        <v>3530</v>
      </c>
      <c r="I75" s="667" t="s">
        <v>3531</v>
      </c>
      <c r="J75" s="807"/>
      <c r="K75" s="807"/>
      <c r="L75" s="807"/>
      <c r="M75" s="1324"/>
      <c r="N75" s="1060"/>
      <c r="O75" s="807"/>
      <c r="P75" s="1060"/>
      <c r="Q75" s="807"/>
      <c r="R75" s="807"/>
    </row>
    <row r="76" spans="1:18" s="18" customFormat="1" ht="45" x14ac:dyDescent="0.25">
      <c r="A76" s="1319"/>
      <c r="B76" s="807"/>
      <c r="C76" s="807"/>
      <c r="D76" s="807"/>
      <c r="E76" s="1319"/>
      <c r="F76" s="807"/>
      <c r="G76" s="807"/>
      <c r="H76" s="667" t="s">
        <v>3532</v>
      </c>
      <c r="I76" s="667" t="s">
        <v>3533</v>
      </c>
      <c r="J76" s="807"/>
      <c r="K76" s="807"/>
      <c r="L76" s="807"/>
      <c r="M76" s="1324"/>
      <c r="N76" s="1060"/>
      <c r="O76" s="807"/>
      <c r="P76" s="1060"/>
      <c r="Q76" s="807"/>
      <c r="R76" s="807"/>
    </row>
    <row r="78" spans="1:18" x14ac:dyDescent="0.25">
      <c r="M78" s="1031" t="s">
        <v>242</v>
      </c>
      <c r="N78" s="1032"/>
      <c r="O78" s="1033" t="s">
        <v>243</v>
      </c>
      <c r="P78" s="1033"/>
    </row>
    <row r="79" spans="1:18" x14ac:dyDescent="0.25">
      <c r="M79" s="399" t="s">
        <v>244</v>
      </c>
      <c r="N79" s="399" t="s">
        <v>245</v>
      </c>
      <c r="O79" s="399" t="s">
        <v>244</v>
      </c>
      <c r="P79" s="399" t="s">
        <v>245</v>
      </c>
    </row>
    <row r="80" spans="1:18" x14ac:dyDescent="0.25">
      <c r="M80" s="337">
        <v>17</v>
      </c>
      <c r="N80" s="304">
        <f>O7+O10+O12+O14+O16+O18+O21+O28+P30+P33+P37+P39+P55+P56+P59+P62+P70</f>
        <v>1075843.46</v>
      </c>
      <c r="O80" s="337">
        <v>9</v>
      </c>
      <c r="P80" s="304">
        <f>O23+O24+O26+P41+P43+P45+P47+P49+P53</f>
        <v>1209342.3499999999</v>
      </c>
    </row>
  </sheetData>
  <mergeCells count="405">
    <mergeCell ref="F70:F76"/>
    <mergeCell ref="J70:J76"/>
    <mergeCell ref="K70:K76"/>
    <mergeCell ref="L70:L76"/>
    <mergeCell ref="M70:M76"/>
    <mergeCell ref="N70:N76"/>
    <mergeCell ref="A70:A76"/>
    <mergeCell ref="B70:B76"/>
    <mergeCell ref="C70:C76"/>
    <mergeCell ref="D70:D76"/>
    <mergeCell ref="E70:E76"/>
    <mergeCell ref="J62:J69"/>
    <mergeCell ref="K62:K69"/>
    <mergeCell ref="M78:N78"/>
    <mergeCell ref="O78:P78"/>
    <mergeCell ref="O70:O76"/>
    <mergeCell ref="P70:P76"/>
    <mergeCell ref="Q70:Q76"/>
    <mergeCell ref="R70:R76"/>
    <mergeCell ref="G71:G76"/>
    <mergeCell ref="H71:H73"/>
    <mergeCell ref="I71:I73"/>
    <mergeCell ref="R59:R61"/>
    <mergeCell ref="L59:L61"/>
    <mergeCell ref="M59:M61"/>
    <mergeCell ref="N59:N61"/>
    <mergeCell ref="O59:O61"/>
    <mergeCell ref="P59:P61"/>
    <mergeCell ref="Q59:Q61"/>
    <mergeCell ref="A62:A69"/>
    <mergeCell ref="B62:B69"/>
    <mergeCell ref="C62:C69"/>
    <mergeCell ref="D62:D69"/>
    <mergeCell ref="E62:E69"/>
    <mergeCell ref="R62:R69"/>
    <mergeCell ref="G68:G69"/>
    <mergeCell ref="L62:L69"/>
    <mergeCell ref="M62:M69"/>
    <mergeCell ref="N62:N69"/>
    <mergeCell ref="O62:O69"/>
    <mergeCell ref="P62:P69"/>
    <mergeCell ref="Q62:Q69"/>
    <mergeCell ref="F62:F69"/>
    <mergeCell ref="G62:G66"/>
    <mergeCell ref="H62:H63"/>
    <mergeCell ref="I62:I63"/>
    <mergeCell ref="A59:A61"/>
    <mergeCell ref="B59:B61"/>
    <mergeCell ref="C59:C61"/>
    <mergeCell ref="D59:D61"/>
    <mergeCell ref="E59:E61"/>
    <mergeCell ref="F59:F61"/>
    <mergeCell ref="G59:G61"/>
    <mergeCell ref="J59:J61"/>
    <mergeCell ref="K59:K61"/>
    <mergeCell ref="A53:A54"/>
    <mergeCell ref="B53:B54"/>
    <mergeCell ref="C53:C54"/>
    <mergeCell ref="D53:D54"/>
    <mergeCell ref="E53:E54"/>
    <mergeCell ref="A56:A58"/>
    <mergeCell ref="B56:B58"/>
    <mergeCell ref="C56:C58"/>
    <mergeCell ref="D56:D58"/>
    <mergeCell ref="E56:E58"/>
    <mergeCell ref="Q56:Q58"/>
    <mergeCell ref="N53:N54"/>
    <mergeCell ref="O53:O54"/>
    <mergeCell ref="P53:P54"/>
    <mergeCell ref="Q53:Q54"/>
    <mergeCell ref="R53:R54"/>
    <mergeCell ref="F53:F54"/>
    <mergeCell ref="G53:G54"/>
    <mergeCell ref="J53:J54"/>
    <mergeCell ref="K53:K54"/>
    <mergeCell ref="L53:L54"/>
    <mergeCell ref="M53:M54"/>
    <mergeCell ref="F56:F58"/>
    <mergeCell ref="G56:G58"/>
    <mergeCell ref="J56:J58"/>
    <mergeCell ref="K56:K58"/>
    <mergeCell ref="R56:R58"/>
    <mergeCell ref="L56:L58"/>
    <mergeCell ref="M56:M58"/>
    <mergeCell ref="N56:N58"/>
    <mergeCell ref="O56:O58"/>
    <mergeCell ref="P56:P58"/>
    <mergeCell ref="A49:A52"/>
    <mergeCell ref="B49:B52"/>
    <mergeCell ref="C49:C52"/>
    <mergeCell ref="D49:D52"/>
    <mergeCell ref="E49:E52"/>
    <mergeCell ref="F49:F52"/>
    <mergeCell ref="O49:O52"/>
    <mergeCell ref="Q49:Q52"/>
    <mergeCell ref="R49:R52"/>
    <mergeCell ref="G49:G52"/>
    <mergeCell ref="J49:J52"/>
    <mergeCell ref="K49:K52"/>
    <mergeCell ref="L49:L52"/>
    <mergeCell ref="M49:M52"/>
    <mergeCell ref="N49:N52"/>
    <mergeCell ref="F47:F48"/>
    <mergeCell ref="G47:G48"/>
    <mergeCell ref="J47:J48"/>
    <mergeCell ref="K47:K48"/>
    <mergeCell ref="L47:L48"/>
    <mergeCell ref="M47:M48"/>
    <mergeCell ref="A47:A48"/>
    <mergeCell ref="B47:B48"/>
    <mergeCell ref="C47:C48"/>
    <mergeCell ref="D47:D48"/>
    <mergeCell ref="E47:E48"/>
    <mergeCell ref="Q45:Q46"/>
    <mergeCell ref="R45:R46"/>
    <mergeCell ref="G45:G46"/>
    <mergeCell ref="J45:J46"/>
    <mergeCell ref="K45:K46"/>
    <mergeCell ref="L45:L46"/>
    <mergeCell ref="M45:M46"/>
    <mergeCell ref="N45:N46"/>
    <mergeCell ref="P49:P52"/>
    <mergeCell ref="N47:N48"/>
    <mergeCell ref="O47:O48"/>
    <mergeCell ref="P47:P48"/>
    <mergeCell ref="Q47:Q48"/>
    <mergeCell ref="R47:R48"/>
    <mergeCell ref="A43:A44"/>
    <mergeCell ref="A45:A46"/>
    <mergeCell ref="B45:B46"/>
    <mergeCell ref="C45:C46"/>
    <mergeCell ref="D45:D46"/>
    <mergeCell ref="E45:E46"/>
    <mergeCell ref="F45:F46"/>
    <mergeCell ref="O45:O46"/>
    <mergeCell ref="P45:P46"/>
    <mergeCell ref="R41:R42"/>
    <mergeCell ref="F41:F42"/>
    <mergeCell ref="G41:G42"/>
    <mergeCell ref="J41:J42"/>
    <mergeCell ref="K41:K42"/>
    <mergeCell ref="L41:L42"/>
    <mergeCell ref="M41:M42"/>
    <mergeCell ref="B43:B44"/>
    <mergeCell ref="C43:C44"/>
    <mergeCell ref="D43:D44"/>
    <mergeCell ref="E43:E44"/>
    <mergeCell ref="F43:F44"/>
    <mergeCell ref="O43:O44"/>
    <mergeCell ref="P43:P44"/>
    <mergeCell ref="Q43:Q44"/>
    <mergeCell ref="R43:R44"/>
    <mergeCell ref="G43:G44"/>
    <mergeCell ref="J43:J44"/>
    <mergeCell ref="K43:K44"/>
    <mergeCell ref="L43:L44"/>
    <mergeCell ref="M43:M44"/>
    <mergeCell ref="N43:N44"/>
    <mergeCell ref="K39:K40"/>
    <mergeCell ref="O37:O38"/>
    <mergeCell ref="P37:P38"/>
    <mergeCell ref="Q37:Q38"/>
    <mergeCell ref="E37:E38"/>
    <mergeCell ref="F37:F38"/>
    <mergeCell ref="A41:A42"/>
    <mergeCell ref="B41:B42"/>
    <mergeCell ref="C41:C42"/>
    <mergeCell ref="D41:D42"/>
    <mergeCell ref="E41:E42"/>
    <mergeCell ref="N41:N42"/>
    <mergeCell ref="O41:O42"/>
    <mergeCell ref="P41:P42"/>
    <mergeCell ref="Q41:Q42"/>
    <mergeCell ref="R37:R38"/>
    <mergeCell ref="A39:A40"/>
    <mergeCell ref="B39:B40"/>
    <mergeCell ref="C39:C40"/>
    <mergeCell ref="D39:D40"/>
    <mergeCell ref="E39:E40"/>
    <mergeCell ref="G37:G38"/>
    <mergeCell ref="J37:J38"/>
    <mergeCell ref="K37:K38"/>
    <mergeCell ref="L37:L38"/>
    <mergeCell ref="M37:M38"/>
    <mergeCell ref="N37:N38"/>
    <mergeCell ref="N39:N40"/>
    <mergeCell ref="O39:O40"/>
    <mergeCell ref="P39:P40"/>
    <mergeCell ref="Q39:Q40"/>
    <mergeCell ref="R39:R40"/>
    <mergeCell ref="L39:L40"/>
    <mergeCell ref="M39:M40"/>
    <mergeCell ref="A37:A38"/>
    <mergeCell ref="B37:B38"/>
    <mergeCell ref="F39:F40"/>
    <mergeCell ref="G39:G40"/>
    <mergeCell ref="J39:J40"/>
    <mergeCell ref="P33:P36"/>
    <mergeCell ref="Q33:Q36"/>
    <mergeCell ref="R33:R36"/>
    <mergeCell ref="J33:J36"/>
    <mergeCell ref="K33:K36"/>
    <mergeCell ref="L33:L36"/>
    <mergeCell ref="M33:M36"/>
    <mergeCell ref="N33:N36"/>
    <mergeCell ref="O33:O36"/>
    <mergeCell ref="A30:A32"/>
    <mergeCell ref="A33:A36"/>
    <mergeCell ref="B33:B36"/>
    <mergeCell ref="C33:C36"/>
    <mergeCell ref="D33:D36"/>
    <mergeCell ref="E33:E36"/>
    <mergeCell ref="F33:F36"/>
    <mergeCell ref="G33:G36"/>
    <mergeCell ref="C37:C38"/>
    <mergeCell ref="D37:D38"/>
    <mergeCell ref="B30:B32"/>
    <mergeCell ref="C30:C32"/>
    <mergeCell ref="D30:D32"/>
    <mergeCell ref="E30:E32"/>
    <mergeCell ref="F30:F32"/>
    <mergeCell ref="G30:G32"/>
    <mergeCell ref="J30:J32"/>
    <mergeCell ref="Q30:Q32"/>
    <mergeCell ref="R30:R32"/>
    <mergeCell ref="K30:K32"/>
    <mergeCell ref="L30:L32"/>
    <mergeCell ref="M30:M32"/>
    <mergeCell ref="N30:N32"/>
    <mergeCell ref="O30:O32"/>
    <mergeCell ref="P30:P32"/>
    <mergeCell ref="R28:R29"/>
    <mergeCell ref="K28:K29"/>
    <mergeCell ref="L28:L29"/>
    <mergeCell ref="M28:M29"/>
    <mergeCell ref="N28:N29"/>
    <mergeCell ref="O28:O29"/>
    <mergeCell ref="P28:P29"/>
    <mergeCell ref="A28:A29"/>
    <mergeCell ref="B28:B29"/>
    <mergeCell ref="C28:C29"/>
    <mergeCell ref="D28:D29"/>
    <mergeCell ref="E28:E29"/>
    <mergeCell ref="F28:F29"/>
    <mergeCell ref="G28:G29"/>
    <mergeCell ref="J28:J29"/>
    <mergeCell ref="Q24:Q25"/>
    <mergeCell ref="C24:C25"/>
    <mergeCell ref="D24:D25"/>
    <mergeCell ref="E24:E25"/>
    <mergeCell ref="F24:F25"/>
    <mergeCell ref="G24:G25"/>
    <mergeCell ref="J24:J25"/>
    <mergeCell ref="K26:K27"/>
    <mergeCell ref="Q28:Q29"/>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Q26:Q27"/>
    <mergeCell ref="R26:R27"/>
    <mergeCell ref="L26:L27"/>
    <mergeCell ref="M26:M27"/>
    <mergeCell ref="N26:N27"/>
    <mergeCell ref="P26:P27"/>
    <mergeCell ref="O26:O27"/>
    <mergeCell ref="A24:A25"/>
    <mergeCell ref="B24:B25"/>
    <mergeCell ref="R18:R20"/>
    <mergeCell ref="A21:A22"/>
    <mergeCell ref="B21:B22"/>
    <mergeCell ref="C21:C22"/>
    <mergeCell ref="D21:D22"/>
    <mergeCell ref="E21:E22"/>
    <mergeCell ref="F21:F22"/>
    <mergeCell ref="G21:G22"/>
    <mergeCell ref="J21:J22"/>
    <mergeCell ref="K18:K20"/>
    <mergeCell ref="L18:L20"/>
    <mergeCell ref="M18:M20"/>
    <mergeCell ref="N18:N20"/>
    <mergeCell ref="O18:O20"/>
    <mergeCell ref="P18:P20"/>
    <mergeCell ref="Q21:Q22"/>
    <mergeCell ref="R21:R22"/>
    <mergeCell ref="L21:L22"/>
    <mergeCell ref="M21:M22"/>
    <mergeCell ref="O21:O22"/>
    <mergeCell ref="P21:P22"/>
    <mergeCell ref="N21:N22"/>
    <mergeCell ref="A18:A20"/>
    <mergeCell ref="B18:B20"/>
    <mergeCell ref="C18:C20"/>
    <mergeCell ref="D18:D20"/>
    <mergeCell ref="E18:E20"/>
    <mergeCell ref="F18:F20"/>
    <mergeCell ref="G18:G20"/>
    <mergeCell ref="J18:J20"/>
    <mergeCell ref="K21:K22"/>
    <mergeCell ref="Q14:Q15"/>
    <mergeCell ref="C14:C15"/>
    <mergeCell ref="D14:D15"/>
    <mergeCell ref="E14:E15"/>
    <mergeCell ref="F14:F15"/>
    <mergeCell ref="G14:G15"/>
    <mergeCell ref="J14:J15"/>
    <mergeCell ref="K16:K17"/>
    <mergeCell ref="Q18:Q20"/>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6:Q17"/>
    <mergeCell ref="R16:R17"/>
    <mergeCell ref="L16:L17"/>
    <mergeCell ref="N16:N17"/>
    <mergeCell ref="O16:O17"/>
    <mergeCell ref="P16:P17"/>
    <mergeCell ref="M16:M17"/>
    <mergeCell ref="A14:A15"/>
    <mergeCell ref="B14:B15"/>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M12:M13"/>
    <mergeCell ref="N12:N13"/>
    <mergeCell ref="O12:O13"/>
    <mergeCell ref="P12:P13"/>
    <mergeCell ref="Q7:Q9"/>
    <mergeCell ref="L12:L13"/>
    <mergeCell ref="A10:A11"/>
    <mergeCell ref="B10:B11"/>
    <mergeCell ref="C10:C11"/>
    <mergeCell ref="D10:D11"/>
    <mergeCell ref="E10:E11"/>
    <mergeCell ref="F10:F11"/>
    <mergeCell ref="G10:G11"/>
    <mergeCell ref="J10:J11"/>
    <mergeCell ref="K12:K13"/>
    <mergeCell ref="L7:L9"/>
    <mergeCell ref="M7:M9"/>
    <mergeCell ref="N7:N9"/>
    <mergeCell ref="O7:O9"/>
    <mergeCell ref="P7:P9"/>
    <mergeCell ref="Q10:Q11"/>
    <mergeCell ref="R7:R9"/>
    <mergeCell ref="K7:K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3A634-2BED-4824-A893-7DA6A858E57E}">
  <dimension ref="A1:S22"/>
  <sheetViews>
    <sheetView topLeftCell="A19" zoomScale="60" zoomScaleNormal="60" workbookViewId="0">
      <selection activeCell="I9" sqref="I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23.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6304</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129" customFormat="1" ht="195" x14ac:dyDescent="0.25">
      <c r="A7" s="401">
        <v>1</v>
      </c>
      <c r="B7" s="337">
        <v>1</v>
      </c>
      <c r="C7" s="337">
        <v>4</v>
      </c>
      <c r="D7" s="330">
        <v>5</v>
      </c>
      <c r="E7" s="402" t="s">
        <v>3534</v>
      </c>
      <c r="F7" s="367" t="s">
        <v>3535</v>
      </c>
      <c r="G7" s="330" t="s">
        <v>2315</v>
      </c>
      <c r="H7" s="403" t="s">
        <v>3536</v>
      </c>
      <c r="I7" s="404" t="s">
        <v>3537</v>
      </c>
      <c r="J7" s="330" t="s">
        <v>3538</v>
      </c>
      <c r="K7" s="353" t="s">
        <v>253</v>
      </c>
      <c r="L7" s="353"/>
      <c r="M7" s="350">
        <v>12173.93</v>
      </c>
      <c r="N7" s="350"/>
      <c r="O7" s="350">
        <v>12173.93</v>
      </c>
      <c r="P7" s="350"/>
      <c r="Q7" s="330" t="s">
        <v>3539</v>
      </c>
      <c r="R7" s="330" t="s">
        <v>3540</v>
      </c>
    </row>
    <row r="8" spans="1:19" s="129" customFormat="1" ht="240" x14ac:dyDescent="0.25">
      <c r="A8" s="337">
        <v>2</v>
      </c>
      <c r="B8" s="337">
        <v>1</v>
      </c>
      <c r="C8" s="337">
        <v>4</v>
      </c>
      <c r="D8" s="330">
        <v>2</v>
      </c>
      <c r="E8" s="402" t="s">
        <v>3541</v>
      </c>
      <c r="F8" s="367" t="s">
        <v>3542</v>
      </c>
      <c r="G8" s="330" t="s">
        <v>728</v>
      </c>
      <c r="H8" s="405" t="s">
        <v>3543</v>
      </c>
      <c r="I8" s="404" t="s">
        <v>3544</v>
      </c>
      <c r="J8" s="330" t="s">
        <v>3545</v>
      </c>
      <c r="K8" s="353" t="s">
        <v>275</v>
      </c>
      <c r="L8" s="353"/>
      <c r="M8" s="350">
        <v>26030.799999999999</v>
      </c>
      <c r="N8" s="350"/>
      <c r="O8" s="350">
        <v>26030.799999999999</v>
      </c>
      <c r="P8" s="350"/>
      <c r="Q8" s="330" t="s">
        <v>3539</v>
      </c>
      <c r="R8" s="330" t="s">
        <v>3540</v>
      </c>
    </row>
    <row r="9" spans="1:19" s="129" customFormat="1" ht="345" x14ac:dyDescent="0.25">
      <c r="A9" s="337">
        <v>3</v>
      </c>
      <c r="B9" s="337">
        <v>1</v>
      </c>
      <c r="C9" s="337">
        <v>4</v>
      </c>
      <c r="D9" s="330">
        <v>2</v>
      </c>
      <c r="E9" s="402" t="s">
        <v>3546</v>
      </c>
      <c r="F9" s="367" t="s">
        <v>3547</v>
      </c>
      <c r="G9" s="330" t="s">
        <v>3548</v>
      </c>
      <c r="H9" s="405" t="s">
        <v>3549</v>
      </c>
      <c r="I9" s="404" t="s">
        <v>3550</v>
      </c>
      <c r="J9" s="330" t="s">
        <v>3551</v>
      </c>
      <c r="K9" s="353" t="s">
        <v>258</v>
      </c>
      <c r="L9" s="353"/>
      <c r="M9" s="350">
        <v>28970.799999999999</v>
      </c>
      <c r="N9" s="350"/>
      <c r="O9" s="350">
        <v>28970.799999999999</v>
      </c>
      <c r="P9" s="350"/>
      <c r="Q9" s="330" t="s">
        <v>3539</v>
      </c>
      <c r="R9" s="330" t="s">
        <v>3540</v>
      </c>
    </row>
    <row r="10" spans="1:19" s="129" customFormat="1" ht="120" x14ac:dyDescent="0.25">
      <c r="A10" s="337">
        <v>4</v>
      </c>
      <c r="B10" s="337">
        <v>1</v>
      </c>
      <c r="C10" s="337">
        <v>4</v>
      </c>
      <c r="D10" s="330">
        <v>2</v>
      </c>
      <c r="E10" s="402" t="s">
        <v>3552</v>
      </c>
      <c r="F10" s="367" t="s">
        <v>3553</v>
      </c>
      <c r="G10" s="330" t="s">
        <v>3554</v>
      </c>
      <c r="H10" s="405" t="s">
        <v>3555</v>
      </c>
      <c r="I10" s="404" t="s">
        <v>3556</v>
      </c>
      <c r="J10" s="330" t="s">
        <v>3557</v>
      </c>
      <c r="K10" s="353" t="s">
        <v>258</v>
      </c>
      <c r="L10" s="353"/>
      <c r="M10" s="350">
        <v>38780.839999999997</v>
      </c>
      <c r="N10" s="350"/>
      <c r="O10" s="350">
        <v>38780.839999999997</v>
      </c>
      <c r="P10" s="350"/>
      <c r="Q10" s="330" t="s">
        <v>3539</v>
      </c>
      <c r="R10" s="330" t="s">
        <v>3540</v>
      </c>
    </row>
    <row r="11" spans="1:19" s="129" customFormat="1" ht="409.5" x14ac:dyDescent="0.25">
      <c r="A11" s="337">
        <v>5</v>
      </c>
      <c r="B11" s="337">
        <v>1</v>
      </c>
      <c r="C11" s="337">
        <v>4</v>
      </c>
      <c r="D11" s="330">
        <v>5</v>
      </c>
      <c r="E11" s="402" t="s">
        <v>3558</v>
      </c>
      <c r="F11" s="367" t="s">
        <v>3559</v>
      </c>
      <c r="G11" s="330" t="s">
        <v>170</v>
      </c>
      <c r="H11" s="406" t="s">
        <v>3560</v>
      </c>
      <c r="I11" s="311" t="s">
        <v>3561</v>
      </c>
      <c r="J11" s="330" t="s">
        <v>3562</v>
      </c>
      <c r="K11" s="353" t="s">
        <v>275</v>
      </c>
      <c r="L11" s="353"/>
      <c r="M11" s="350">
        <v>79820.19</v>
      </c>
      <c r="N11" s="350"/>
      <c r="O11" s="350">
        <v>79820.19</v>
      </c>
      <c r="P11" s="350"/>
      <c r="Q11" s="330" t="s">
        <v>95</v>
      </c>
      <c r="R11" s="330" t="s">
        <v>3563</v>
      </c>
    </row>
    <row r="12" spans="1:19" s="18" customFormat="1" ht="225" x14ac:dyDescent="0.25">
      <c r="A12" s="672">
        <v>6</v>
      </c>
      <c r="B12" s="672">
        <v>1</v>
      </c>
      <c r="C12" s="672">
        <v>4</v>
      </c>
      <c r="D12" s="667">
        <v>2</v>
      </c>
      <c r="E12" s="712" t="s">
        <v>3564</v>
      </c>
      <c r="F12" s="689" t="s">
        <v>3565</v>
      </c>
      <c r="G12" s="667" t="s">
        <v>3566</v>
      </c>
      <c r="H12" s="768" t="s">
        <v>3567</v>
      </c>
      <c r="I12" s="769" t="s">
        <v>3568</v>
      </c>
      <c r="J12" s="667" t="s">
        <v>3569</v>
      </c>
      <c r="K12" s="676"/>
      <c r="L12" s="676" t="s">
        <v>258</v>
      </c>
      <c r="M12" s="677"/>
      <c r="N12" s="677">
        <v>19344.47</v>
      </c>
      <c r="O12" s="677"/>
      <c r="P12" s="677">
        <v>14244.47</v>
      </c>
      <c r="Q12" s="667" t="s">
        <v>3539</v>
      </c>
      <c r="R12" s="667" t="s">
        <v>3540</v>
      </c>
    </row>
    <row r="13" spans="1:19" s="18" customFormat="1" ht="225" x14ac:dyDescent="0.25">
      <c r="A13" s="672">
        <v>7</v>
      </c>
      <c r="B13" s="672">
        <v>1</v>
      </c>
      <c r="C13" s="672">
        <v>4</v>
      </c>
      <c r="D13" s="667">
        <v>2</v>
      </c>
      <c r="E13" s="712" t="s">
        <v>3570</v>
      </c>
      <c r="F13" s="689" t="s">
        <v>3571</v>
      </c>
      <c r="G13" s="667" t="s">
        <v>3572</v>
      </c>
      <c r="H13" s="768" t="s">
        <v>3573</v>
      </c>
      <c r="I13" s="769" t="s">
        <v>3574</v>
      </c>
      <c r="J13" s="667" t="s">
        <v>3575</v>
      </c>
      <c r="K13" s="676"/>
      <c r="L13" s="676" t="s">
        <v>275</v>
      </c>
      <c r="M13" s="677"/>
      <c r="N13" s="677">
        <v>71581.25</v>
      </c>
      <c r="O13" s="677"/>
      <c r="P13" s="677">
        <v>67255.98</v>
      </c>
      <c r="Q13" s="667" t="s">
        <v>3539</v>
      </c>
      <c r="R13" s="667" t="s">
        <v>3540</v>
      </c>
    </row>
    <row r="14" spans="1:19" s="129" customFormat="1" ht="135" x14ac:dyDescent="0.25">
      <c r="A14" s="337">
        <v>8</v>
      </c>
      <c r="B14" s="337">
        <v>1</v>
      </c>
      <c r="C14" s="337">
        <v>4</v>
      </c>
      <c r="D14" s="330">
        <v>2</v>
      </c>
      <c r="E14" s="402" t="s">
        <v>3576</v>
      </c>
      <c r="F14" s="367" t="s">
        <v>3577</v>
      </c>
      <c r="G14" s="330" t="s">
        <v>2315</v>
      </c>
      <c r="H14" s="403" t="s">
        <v>3578</v>
      </c>
      <c r="I14" s="404" t="s">
        <v>3579</v>
      </c>
      <c r="J14" s="330" t="s">
        <v>3580</v>
      </c>
      <c r="K14" s="353"/>
      <c r="L14" s="353" t="s">
        <v>275</v>
      </c>
      <c r="M14" s="350"/>
      <c r="N14" s="350">
        <v>3900</v>
      </c>
      <c r="O14" s="350"/>
      <c r="P14" s="350">
        <v>3900</v>
      </c>
      <c r="Q14" s="330" t="s">
        <v>3539</v>
      </c>
      <c r="R14" s="330" t="s">
        <v>3540</v>
      </c>
    </row>
    <row r="15" spans="1:19" s="129" customFormat="1" ht="105" x14ac:dyDescent="0.25">
      <c r="A15" s="337">
        <v>9</v>
      </c>
      <c r="B15" s="337">
        <v>1</v>
      </c>
      <c r="C15" s="337">
        <v>4</v>
      </c>
      <c r="D15" s="330">
        <v>5</v>
      </c>
      <c r="E15" s="402" t="s">
        <v>3581</v>
      </c>
      <c r="F15" s="367" t="s">
        <v>3582</v>
      </c>
      <c r="G15" s="330" t="s">
        <v>728</v>
      </c>
      <c r="H15" s="403" t="s">
        <v>3583</v>
      </c>
      <c r="I15" s="404" t="s">
        <v>3584</v>
      </c>
      <c r="J15" s="330" t="s">
        <v>3585</v>
      </c>
      <c r="K15" s="353"/>
      <c r="L15" s="353" t="s">
        <v>275</v>
      </c>
      <c r="M15" s="350"/>
      <c r="N15" s="350">
        <v>22615.25</v>
      </c>
      <c r="O15" s="350"/>
      <c r="P15" s="350">
        <v>22615.25</v>
      </c>
      <c r="Q15" s="330" t="s">
        <v>3539</v>
      </c>
      <c r="R15" s="330" t="s">
        <v>3540</v>
      </c>
    </row>
    <row r="16" spans="1:19" s="18" customFormat="1" ht="390" x14ac:dyDescent="0.25">
      <c r="A16" s="672">
        <v>10</v>
      </c>
      <c r="B16" s="672">
        <v>1</v>
      </c>
      <c r="C16" s="672">
        <v>4</v>
      </c>
      <c r="D16" s="667">
        <v>5</v>
      </c>
      <c r="E16" s="712" t="s">
        <v>3586</v>
      </c>
      <c r="F16" s="689" t="s">
        <v>3587</v>
      </c>
      <c r="G16" s="667" t="s">
        <v>3588</v>
      </c>
      <c r="H16" s="768" t="s">
        <v>3589</v>
      </c>
      <c r="I16" s="769" t="s">
        <v>3590</v>
      </c>
      <c r="J16" s="667" t="s">
        <v>3591</v>
      </c>
      <c r="K16" s="676"/>
      <c r="L16" s="676" t="s">
        <v>275</v>
      </c>
      <c r="M16" s="677"/>
      <c r="N16" s="677">
        <v>19244.599999999999</v>
      </c>
      <c r="O16" s="677"/>
      <c r="P16" s="677">
        <v>19244.599999999999</v>
      </c>
      <c r="Q16" s="667" t="s">
        <v>3539</v>
      </c>
      <c r="R16" s="667" t="s">
        <v>3540</v>
      </c>
    </row>
    <row r="17" spans="1:18" s="129" customFormat="1" ht="240" x14ac:dyDescent="0.25">
      <c r="A17" s="337">
        <v>11</v>
      </c>
      <c r="B17" s="337">
        <v>1</v>
      </c>
      <c r="C17" s="330">
        <v>4</v>
      </c>
      <c r="D17" s="337">
        <v>5</v>
      </c>
      <c r="E17" s="392" t="s">
        <v>3592</v>
      </c>
      <c r="F17" s="407" t="s">
        <v>3593</v>
      </c>
      <c r="G17" s="330" t="s">
        <v>170</v>
      </c>
      <c r="H17" s="406" t="s">
        <v>3594</v>
      </c>
      <c r="I17" s="404" t="s">
        <v>3595</v>
      </c>
      <c r="J17" s="330" t="s">
        <v>3596</v>
      </c>
      <c r="K17" s="353"/>
      <c r="L17" s="353" t="s">
        <v>124</v>
      </c>
      <c r="M17" s="350"/>
      <c r="N17" s="350">
        <v>120086.92</v>
      </c>
      <c r="O17" s="350"/>
      <c r="P17" s="350">
        <v>110000</v>
      </c>
      <c r="Q17" s="330" t="s">
        <v>95</v>
      </c>
      <c r="R17" s="330" t="s">
        <v>3563</v>
      </c>
    </row>
    <row r="18" spans="1:18" s="18" customFormat="1" ht="105" x14ac:dyDescent="0.25">
      <c r="A18" s="672">
        <v>12</v>
      </c>
      <c r="B18" s="672">
        <v>1</v>
      </c>
      <c r="C18" s="667">
        <v>4</v>
      </c>
      <c r="D18" s="672">
        <v>2</v>
      </c>
      <c r="E18" s="710" t="s">
        <v>3597</v>
      </c>
      <c r="F18" s="689" t="s">
        <v>3598</v>
      </c>
      <c r="G18" s="667" t="s">
        <v>3599</v>
      </c>
      <c r="H18" s="768" t="s">
        <v>3600</v>
      </c>
      <c r="I18" s="769" t="s">
        <v>3602</v>
      </c>
      <c r="J18" s="667" t="s">
        <v>3601</v>
      </c>
      <c r="K18" s="676"/>
      <c r="L18" s="676" t="s">
        <v>161</v>
      </c>
      <c r="M18" s="677"/>
      <c r="N18" s="677">
        <v>3139.7</v>
      </c>
      <c r="O18" s="677"/>
      <c r="P18" s="677">
        <v>3139.7</v>
      </c>
      <c r="Q18" s="667" t="s">
        <v>3539</v>
      </c>
      <c r="R18" s="667" t="s">
        <v>3540</v>
      </c>
    </row>
    <row r="20" spans="1:18" x14ac:dyDescent="0.25">
      <c r="M20" s="1031" t="s">
        <v>242</v>
      </c>
      <c r="N20" s="1032"/>
      <c r="O20" s="1033" t="s">
        <v>243</v>
      </c>
      <c r="P20" s="1033"/>
    </row>
    <row r="21" spans="1:18" x14ac:dyDescent="0.25">
      <c r="M21" s="399" t="s">
        <v>244</v>
      </c>
      <c r="N21" s="399" t="s">
        <v>245</v>
      </c>
      <c r="O21" s="399" t="s">
        <v>244</v>
      </c>
      <c r="P21" s="399" t="s">
        <v>245</v>
      </c>
    </row>
    <row r="22" spans="1:18" x14ac:dyDescent="0.25">
      <c r="M22" s="337">
        <v>10</v>
      </c>
      <c r="N22" s="304">
        <f>O7+O8+O9+O10+P12+P13+P14+P15+P16+P18</f>
        <v>236356.37000000002</v>
      </c>
      <c r="O22" s="337">
        <v>2</v>
      </c>
      <c r="P22" s="304">
        <f>P17+O11</f>
        <v>189820.19</v>
      </c>
    </row>
  </sheetData>
  <mergeCells count="16">
    <mergeCell ref="F4:F5"/>
    <mergeCell ref="A4:A5"/>
    <mergeCell ref="B4:B5"/>
    <mergeCell ref="C4:C5"/>
    <mergeCell ref="D4:D5"/>
    <mergeCell ref="E4:E5"/>
    <mergeCell ref="M20:N20"/>
    <mergeCell ref="O20:P20"/>
    <mergeCell ref="Q4:Q5"/>
    <mergeCell ref="R4:R5"/>
    <mergeCell ref="G4:G5"/>
    <mergeCell ref="H4:I4"/>
    <mergeCell ref="J4:J5"/>
    <mergeCell ref="K4:L4"/>
    <mergeCell ref="M4:N4"/>
    <mergeCell ref="O4:P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B93A3-DAF7-46B6-9B14-978EE2D51B22}">
  <dimension ref="A1:Y44"/>
  <sheetViews>
    <sheetView topLeftCell="A34" zoomScale="70" zoomScaleNormal="70" workbookViewId="0">
      <selection activeCell="F36" sqref="F36:F3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6251</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129" customFormat="1" ht="43.5" customHeight="1" x14ac:dyDescent="0.25">
      <c r="A7" s="976">
        <v>1</v>
      </c>
      <c r="B7" s="1325">
        <v>1</v>
      </c>
      <c r="C7" s="1328">
        <v>4</v>
      </c>
      <c r="D7" s="1328">
        <v>5</v>
      </c>
      <c r="E7" s="1331" t="s">
        <v>5924</v>
      </c>
      <c r="F7" s="1328" t="s">
        <v>5925</v>
      </c>
      <c r="G7" s="607" t="s">
        <v>165</v>
      </c>
      <c r="H7" s="1336" t="s">
        <v>611</v>
      </c>
      <c r="I7" s="607">
        <v>15</v>
      </c>
      <c r="J7" s="1328" t="s">
        <v>5926</v>
      </c>
      <c r="K7" s="1328" t="s">
        <v>73</v>
      </c>
      <c r="L7" s="1328"/>
      <c r="M7" s="1337">
        <v>31317.42</v>
      </c>
      <c r="N7" s="1337"/>
      <c r="O7" s="1337">
        <v>31317.42</v>
      </c>
      <c r="P7" s="1337"/>
      <c r="Q7" s="1328" t="s">
        <v>5927</v>
      </c>
      <c r="R7" s="1328" t="s">
        <v>5928</v>
      </c>
      <c r="S7" s="312"/>
    </row>
    <row r="8" spans="1:19" s="129" customFormat="1" ht="22.5" customHeight="1" x14ac:dyDescent="0.25">
      <c r="A8" s="1076"/>
      <c r="B8" s="1326"/>
      <c r="C8" s="1329"/>
      <c r="D8" s="1329"/>
      <c r="E8" s="1332"/>
      <c r="F8" s="1334"/>
      <c r="G8" s="607" t="s">
        <v>165</v>
      </c>
      <c r="H8" s="1334"/>
      <c r="I8" s="607">
        <v>15</v>
      </c>
      <c r="J8" s="1329"/>
      <c r="K8" s="1329"/>
      <c r="L8" s="1329"/>
      <c r="M8" s="1338"/>
      <c r="N8" s="1338"/>
      <c r="O8" s="1338"/>
      <c r="P8" s="1338"/>
      <c r="Q8" s="1329"/>
      <c r="R8" s="1329"/>
      <c r="S8" s="312"/>
    </row>
    <row r="9" spans="1:19" s="129" customFormat="1" ht="23.25" customHeight="1" x14ac:dyDescent="0.25">
      <c r="A9" s="1076"/>
      <c r="B9" s="1326"/>
      <c r="C9" s="1329"/>
      <c r="D9" s="1329"/>
      <c r="E9" s="1332"/>
      <c r="F9" s="1334"/>
      <c r="G9" s="607" t="s">
        <v>170</v>
      </c>
      <c r="H9" s="1334"/>
      <c r="I9" s="607">
        <v>15</v>
      </c>
      <c r="J9" s="1329"/>
      <c r="K9" s="1329"/>
      <c r="L9" s="1329"/>
      <c r="M9" s="1338"/>
      <c r="N9" s="1338"/>
      <c r="O9" s="1338"/>
      <c r="P9" s="1338"/>
      <c r="Q9" s="1329"/>
      <c r="R9" s="1329"/>
      <c r="S9" s="312"/>
    </row>
    <row r="10" spans="1:19" s="129" customFormat="1" ht="35.25" customHeight="1" x14ac:dyDescent="0.25">
      <c r="A10" s="1076"/>
      <c r="B10" s="1326"/>
      <c r="C10" s="1329"/>
      <c r="D10" s="1329"/>
      <c r="E10" s="1332"/>
      <c r="F10" s="1334"/>
      <c r="G10" s="607" t="s">
        <v>728</v>
      </c>
      <c r="H10" s="1334"/>
      <c r="I10" s="607">
        <v>30</v>
      </c>
      <c r="J10" s="1329"/>
      <c r="K10" s="1329"/>
      <c r="L10" s="1329"/>
      <c r="M10" s="1338"/>
      <c r="N10" s="1338"/>
      <c r="O10" s="1338"/>
      <c r="P10" s="1338"/>
      <c r="Q10" s="1329"/>
      <c r="R10" s="1329"/>
      <c r="S10" s="312"/>
    </row>
    <row r="11" spans="1:19" x14ac:dyDescent="0.25">
      <c r="A11" s="977"/>
      <c r="B11" s="1327"/>
      <c r="C11" s="1330"/>
      <c r="D11" s="1330"/>
      <c r="E11" s="1333"/>
      <c r="F11" s="1335"/>
      <c r="G11" s="330" t="s">
        <v>79</v>
      </c>
      <c r="H11" s="1335"/>
      <c r="I11" s="330">
        <v>60</v>
      </c>
      <c r="J11" s="1330"/>
      <c r="K11" s="1330"/>
      <c r="L11" s="1330"/>
      <c r="M11" s="1339"/>
      <c r="N11" s="1339"/>
      <c r="O11" s="1339"/>
      <c r="P11" s="1339"/>
      <c r="Q11" s="1330"/>
      <c r="R11" s="1330"/>
    </row>
    <row r="12" spans="1:19" ht="40.5" customHeight="1" x14ac:dyDescent="0.25">
      <c r="A12" s="976">
        <v>2</v>
      </c>
      <c r="B12" s="976">
        <v>1</v>
      </c>
      <c r="C12" s="976">
        <v>4</v>
      </c>
      <c r="D12" s="978">
        <v>5</v>
      </c>
      <c r="E12" s="1342" t="s">
        <v>5929</v>
      </c>
      <c r="F12" s="978" t="s">
        <v>5930</v>
      </c>
      <c r="G12" s="330" t="s">
        <v>5931</v>
      </c>
      <c r="H12" s="978" t="s">
        <v>611</v>
      </c>
      <c r="I12" s="330">
        <v>22</v>
      </c>
      <c r="J12" s="978" t="s">
        <v>5926</v>
      </c>
      <c r="K12" s="982" t="s">
        <v>124</v>
      </c>
      <c r="L12" s="982"/>
      <c r="M12" s="995">
        <v>22195.55</v>
      </c>
      <c r="N12" s="995"/>
      <c r="O12" s="995">
        <v>22195.55</v>
      </c>
      <c r="P12" s="995"/>
      <c r="Q12" s="978" t="s">
        <v>5927</v>
      </c>
      <c r="R12" s="978" t="s">
        <v>5932</v>
      </c>
    </row>
    <row r="13" spans="1:19" x14ac:dyDescent="0.25">
      <c r="A13" s="1076"/>
      <c r="B13" s="1076"/>
      <c r="C13" s="1076"/>
      <c r="D13" s="1081"/>
      <c r="E13" s="1343"/>
      <c r="F13" s="1081"/>
      <c r="G13" s="330" t="s">
        <v>5933</v>
      </c>
      <c r="H13" s="1081"/>
      <c r="I13" s="330">
        <v>22</v>
      </c>
      <c r="J13" s="1081"/>
      <c r="K13" s="1340"/>
      <c r="L13" s="1340"/>
      <c r="M13" s="1080"/>
      <c r="N13" s="1080"/>
      <c r="O13" s="1080"/>
      <c r="P13" s="1080"/>
      <c r="Q13" s="1081"/>
      <c r="R13" s="1081"/>
    </row>
    <row r="14" spans="1:19" x14ac:dyDescent="0.25">
      <c r="A14" s="1076"/>
      <c r="B14" s="1076"/>
      <c r="C14" s="1076"/>
      <c r="D14" s="1081"/>
      <c r="E14" s="1343"/>
      <c r="F14" s="1081"/>
      <c r="G14" s="330" t="s">
        <v>170</v>
      </c>
      <c r="H14" s="1081"/>
      <c r="I14" s="330">
        <v>50</v>
      </c>
      <c r="J14" s="1081"/>
      <c r="K14" s="1340"/>
      <c r="L14" s="1340"/>
      <c r="M14" s="1080"/>
      <c r="N14" s="1080"/>
      <c r="O14" s="1080"/>
      <c r="P14" s="1080"/>
      <c r="Q14" s="1081"/>
      <c r="R14" s="1081"/>
    </row>
    <row r="15" spans="1:19" ht="53.25" customHeight="1" x14ac:dyDescent="0.25">
      <c r="A15" s="977"/>
      <c r="B15" s="977"/>
      <c r="C15" s="977"/>
      <c r="D15" s="979"/>
      <c r="E15" s="1344"/>
      <c r="F15" s="979"/>
      <c r="G15" s="330" t="s">
        <v>79</v>
      </c>
      <c r="H15" s="979"/>
      <c r="I15" s="330">
        <v>50</v>
      </c>
      <c r="J15" s="979"/>
      <c r="K15" s="983"/>
      <c r="L15" s="983"/>
      <c r="M15" s="996"/>
      <c r="N15" s="996"/>
      <c r="O15" s="996"/>
      <c r="P15" s="996"/>
      <c r="Q15" s="979"/>
      <c r="R15" s="979"/>
    </row>
    <row r="16" spans="1:19" s="129" customFormat="1" ht="38.25" customHeight="1" x14ac:dyDescent="0.25">
      <c r="A16" s="1011">
        <v>3</v>
      </c>
      <c r="B16" s="1011">
        <v>1</v>
      </c>
      <c r="C16" s="1011">
        <v>4</v>
      </c>
      <c r="D16" s="858">
        <v>5</v>
      </c>
      <c r="E16" s="1308" t="s">
        <v>5934</v>
      </c>
      <c r="F16" s="858" t="s">
        <v>5935</v>
      </c>
      <c r="G16" s="330" t="s">
        <v>79</v>
      </c>
      <c r="H16" s="858" t="s">
        <v>611</v>
      </c>
      <c r="I16" s="311" t="s">
        <v>1046</v>
      </c>
      <c r="J16" s="858" t="s">
        <v>5936</v>
      </c>
      <c r="K16" s="1010" t="s">
        <v>774</v>
      </c>
      <c r="L16" s="1010"/>
      <c r="M16" s="1007">
        <v>24157.4</v>
      </c>
      <c r="N16" s="1007"/>
      <c r="O16" s="1007">
        <v>24157.4</v>
      </c>
      <c r="P16" s="1007"/>
      <c r="Q16" s="858" t="s">
        <v>5927</v>
      </c>
      <c r="R16" s="858" t="s">
        <v>5937</v>
      </c>
    </row>
    <row r="17" spans="1:25" s="129" customFormat="1" ht="30.75" customHeight="1" x14ac:dyDescent="0.25">
      <c r="A17" s="1011"/>
      <c r="B17" s="1011"/>
      <c r="C17" s="1011"/>
      <c r="D17" s="858"/>
      <c r="E17" s="1308"/>
      <c r="F17" s="858"/>
      <c r="G17" s="330" t="s">
        <v>728</v>
      </c>
      <c r="H17" s="858"/>
      <c r="I17" s="311" t="s">
        <v>293</v>
      </c>
      <c r="J17" s="858"/>
      <c r="K17" s="1010"/>
      <c r="L17" s="1010"/>
      <c r="M17" s="1007"/>
      <c r="N17" s="1007"/>
      <c r="O17" s="1007"/>
      <c r="P17" s="1007"/>
      <c r="Q17" s="858"/>
      <c r="R17" s="858"/>
    </row>
    <row r="18" spans="1:25" s="129" customFormat="1" x14ac:dyDescent="0.25">
      <c r="A18" s="1011"/>
      <c r="B18" s="1011"/>
      <c r="C18" s="1011"/>
      <c r="D18" s="858"/>
      <c r="E18" s="1308"/>
      <c r="F18" s="858"/>
      <c r="G18" s="407" t="s">
        <v>5938</v>
      </c>
      <c r="H18" s="330" t="s">
        <v>5939</v>
      </c>
      <c r="I18" s="311" t="s">
        <v>199</v>
      </c>
      <c r="J18" s="858"/>
      <c r="K18" s="1010"/>
      <c r="L18" s="1010"/>
      <c r="M18" s="1007"/>
      <c r="N18" s="1007"/>
      <c r="O18" s="1007"/>
      <c r="P18" s="1007"/>
      <c r="Q18" s="858"/>
      <c r="R18" s="858"/>
    </row>
    <row r="19" spans="1:25" s="245" customFormat="1" ht="42" customHeight="1" x14ac:dyDescent="0.2">
      <c r="A19" s="1011">
        <v>4</v>
      </c>
      <c r="B19" s="1341">
        <v>1</v>
      </c>
      <c r="C19" s="1341">
        <v>4</v>
      </c>
      <c r="D19" s="1341">
        <v>5</v>
      </c>
      <c r="E19" s="1359" t="s">
        <v>5940</v>
      </c>
      <c r="F19" s="1341" t="s">
        <v>5941</v>
      </c>
      <c r="G19" s="608" t="s">
        <v>5942</v>
      </c>
      <c r="H19" s="254" t="s">
        <v>611</v>
      </c>
      <c r="I19" s="254">
        <v>25</v>
      </c>
      <c r="J19" s="1341" t="s">
        <v>5943</v>
      </c>
      <c r="K19" s="1341" t="s">
        <v>124</v>
      </c>
      <c r="L19" s="1341"/>
      <c r="M19" s="1352">
        <v>39884.9</v>
      </c>
      <c r="N19" s="1353"/>
      <c r="O19" s="1352">
        <v>39884.9</v>
      </c>
      <c r="P19" s="1352"/>
      <c r="Q19" s="1341" t="s">
        <v>5944</v>
      </c>
      <c r="R19" s="1341" t="s">
        <v>5945</v>
      </c>
      <c r="S19" s="219"/>
    </row>
    <row r="20" spans="1:25" s="245" customFormat="1" ht="37.5" customHeight="1" x14ac:dyDescent="0.2">
      <c r="A20" s="1011"/>
      <c r="B20" s="1341"/>
      <c r="C20" s="1341"/>
      <c r="D20" s="1341"/>
      <c r="E20" s="1359"/>
      <c r="F20" s="1341"/>
      <c r="G20" s="608" t="s">
        <v>5946</v>
      </c>
      <c r="H20" s="254" t="s">
        <v>611</v>
      </c>
      <c r="I20" s="254">
        <v>25</v>
      </c>
      <c r="J20" s="1341"/>
      <c r="K20" s="1341"/>
      <c r="L20" s="1341"/>
      <c r="M20" s="1352"/>
      <c r="N20" s="1353"/>
      <c r="O20" s="1352"/>
      <c r="P20" s="1352"/>
      <c r="Q20" s="1341"/>
      <c r="R20" s="1341"/>
      <c r="S20" s="219"/>
    </row>
    <row r="21" spans="1:25" s="245" customFormat="1" ht="45" customHeight="1" x14ac:dyDescent="0.2">
      <c r="A21" s="1011"/>
      <c r="B21" s="1341"/>
      <c r="C21" s="1341"/>
      <c r="D21" s="1341"/>
      <c r="E21" s="1359"/>
      <c r="F21" s="1341"/>
      <c r="G21" s="608" t="s">
        <v>5947</v>
      </c>
      <c r="H21" s="254" t="s">
        <v>611</v>
      </c>
      <c r="I21" s="254">
        <v>25</v>
      </c>
      <c r="J21" s="1341"/>
      <c r="K21" s="1341"/>
      <c r="L21" s="1341"/>
      <c r="M21" s="1352"/>
      <c r="N21" s="1353"/>
      <c r="O21" s="1352"/>
      <c r="P21" s="1352"/>
      <c r="Q21" s="1341"/>
      <c r="R21" s="1341"/>
      <c r="S21" s="219"/>
    </row>
    <row r="22" spans="1:25" s="245" customFormat="1" ht="36.75" customHeight="1" x14ac:dyDescent="0.2">
      <c r="A22" s="1011"/>
      <c r="B22" s="1341"/>
      <c r="C22" s="1341"/>
      <c r="D22" s="1341"/>
      <c r="E22" s="1359"/>
      <c r="F22" s="1341"/>
      <c r="G22" s="608" t="s">
        <v>79</v>
      </c>
      <c r="H22" s="254" t="s">
        <v>611</v>
      </c>
      <c r="I22" s="254">
        <v>100</v>
      </c>
      <c r="J22" s="1341"/>
      <c r="K22" s="1341"/>
      <c r="L22" s="1341"/>
      <c r="M22" s="1352"/>
      <c r="N22" s="1353"/>
      <c r="O22" s="1352"/>
      <c r="P22" s="1352"/>
      <c r="Q22" s="1341"/>
      <c r="R22" s="1341"/>
      <c r="S22" s="219"/>
    </row>
    <row r="23" spans="1:25" s="129" customFormat="1" ht="39.75" customHeight="1" x14ac:dyDescent="0.25">
      <c r="A23" s="1011"/>
      <c r="B23" s="1341"/>
      <c r="C23" s="1341"/>
      <c r="D23" s="1341"/>
      <c r="E23" s="1359"/>
      <c r="F23" s="1341"/>
      <c r="G23" s="330" t="s">
        <v>973</v>
      </c>
      <c r="H23" s="353" t="s">
        <v>973</v>
      </c>
      <c r="I23" s="311" t="s">
        <v>39</v>
      </c>
      <c r="J23" s="1341"/>
      <c r="K23" s="1341"/>
      <c r="L23" s="1341"/>
      <c r="M23" s="1352"/>
      <c r="N23" s="1353"/>
      <c r="O23" s="1352"/>
      <c r="P23" s="1352"/>
      <c r="Q23" s="1341"/>
      <c r="R23" s="1341"/>
      <c r="S23" s="312"/>
    </row>
    <row r="24" spans="1:25" s="129" customFormat="1" x14ac:dyDescent="0.25">
      <c r="A24" s="976">
        <v>5</v>
      </c>
      <c r="B24" s="978">
        <v>1</v>
      </c>
      <c r="C24" s="978">
        <v>4</v>
      </c>
      <c r="D24" s="978">
        <v>2</v>
      </c>
      <c r="E24" s="1342" t="s">
        <v>5948</v>
      </c>
      <c r="F24" s="978" t="s">
        <v>5949</v>
      </c>
      <c r="G24" s="330" t="s">
        <v>5950</v>
      </c>
      <c r="H24" s="353" t="s">
        <v>611</v>
      </c>
      <c r="I24" s="311" t="s">
        <v>1261</v>
      </c>
      <c r="J24" s="978" t="s">
        <v>5951</v>
      </c>
      <c r="K24" s="1349"/>
      <c r="L24" s="978" t="s">
        <v>4757</v>
      </c>
      <c r="M24" s="1345"/>
      <c r="N24" s="995">
        <v>24200</v>
      </c>
      <c r="O24" s="1345"/>
      <c r="P24" s="1074">
        <f>N24</f>
        <v>24200</v>
      </c>
      <c r="Q24" s="978" t="s">
        <v>5927</v>
      </c>
      <c r="R24" s="978" t="s">
        <v>5937</v>
      </c>
      <c r="S24" s="312"/>
    </row>
    <row r="25" spans="1:25" s="129" customFormat="1" x14ac:dyDescent="0.25">
      <c r="A25" s="1076"/>
      <c r="B25" s="1081"/>
      <c r="C25" s="1081"/>
      <c r="D25" s="1081"/>
      <c r="E25" s="1343"/>
      <c r="F25" s="1081"/>
      <c r="G25" s="330" t="s">
        <v>5952</v>
      </c>
      <c r="H25" s="353" t="s">
        <v>611</v>
      </c>
      <c r="I25" s="311" t="s">
        <v>1261</v>
      </c>
      <c r="J25" s="1081"/>
      <c r="K25" s="1350"/>
      <c r="L25" s="1081"/>
      <c r="M25" s="1346"/>
      <c r="N25" s="1080"/>
      <c r="O25" s="1346"/>
      <c r="P25" s="1348"/>
      <c r="Q25" s="1081"/>
      <c r="R25" s="1081"/>
      <c r="S25" s="312"/>
    </row>
    <row r="26" spans="1:25" s="129" customFormat="1" ht="44.25" customHeight="1" x14ac:dyDescent="0.25">
      <c r="A26" s="1076"/>
      <c r="B26" s="1081"/>
      <c r="C26" s="1081"/>
      <c r="D26" s="1081"/>
      <c r="E26" s="1343"/>
      <c r="F26" s="1081"/>
      <c r="G26" s="978" t="s">
        <v>5953</v>
      </c>
      <c r="H26" s="982" t="s">
        <v>5939</v>
      </c>
      <c r="I26" s="1354" t="s">
        <v>199</v>
      </c>
      <c r="J26" s="1081"/>
      <c r="K26" s="1350"/>
      <c r="L26" s="1081"/>
      <c r="M26" s="1346"/>
      <c r="N26" s="1080"/>
      <c r="O26" s="1346"/>
      <c r="P26" s="1348"/>
      <c r="Q26" s="1081"/>
      <c r="R26" s="1081"/>
      <c r="S26" s="312"/>
    </row>
    <row r="27" spans="1:25" s="129" customFormat="1" ht="64.5" customHeight="1" x14ac:dyDescent="0.25">
      <c r="A27" s="1076"/>
      <c r="B27" s="979"/>
      <c r="C27" s="979"/>
      <c r="D27" s="979"/>
      <c r="E27" s="1344"/>
      <c r="F27" s="979"/>
      <c r="G27" s="979"/>
      <c r="H27" s="983"/>
      <c r="I27" s="1355"/>
      <c r="J27" s="979"/>
      <c r="K27" s="1351"/>
      <c r="L27" s="979"/>
      <c r="M27" s="1347"/>
      <c r="N27" s="996"/>
      <c r="O27" s="1347"/>
      <c r="P27" s="1075"/>
      <c r="Q27" s="979"/>
      <c r="R27" s="979"/>
      <c r="S27" s="312"/>
    </row>
    <row r="28" spans="1:25" s="129" customFormat="1" ht="45" customHeight="1" x14ac:dyDescent="0.25">
      <c r="A28" s="1011">
        <v>6</v>
      </c>
      <c r="B28" s="1020">
        <v>1</v>
      </c>
      <c r="C28" s="1022">
        <v>4</v>
      </c>
      <c r="D28" s="1020">
        <v>5</v>
      </c>
      <c r="E28" s="1279" t="s">
        <v>5954</v>
      </c>
      <c r="F28" s="1356" t="s">
        <v>5955</v>
      </c>
      <c r="G28" s="1356" t="s">
        <v>165</v>
      </c>
      <c r="H28" s="368" t="s">
        <v>310</v>
      </c>
      <c r="I28" s="411" t="s">
        <v>39</v>
      </c>
      <c r="J28" s="1356" t="s">
        <v>5956</v>
      </c>
      <c r="K28" s="1092"/>
      <c r="L28" s="1362" t="s">
        <v>81</v>
      </c>
      <c r="M28" s="1364"/>
      <c r="N28" s="1360">
        <v>19999.41</v>
      </c>
      <c r="O28" s="1364"/>
      <c r="P28" s="1360">
        <v>19999.41</v>
      </c>
      <c r="Q28" s="1022" t="s">
        <v>5957</v>
      </c>
      <c r="R28" s="1022" t="s">
        <v>5958</v>
      </c>
      <c r="S28" s="312"/>
      <c r="V28" s="1361"/>
      <c r="W28" s="1361"/>
      <c r="X28" s="1361"/>
      <c r="Y28" s="1361"/>
    </row>
    <row r="29" spans="1:25" ht="66" customHeight="1" x14ac:dyDescent="0.25">
      <c r="A29" s="1011"/>
      <c r="B29" s="1020"/>
      <c r="C29" s="1022"/>
      <c r="D29" s="1020"/>
      <c r="E29" s="1279"/>
      <c r="F29" s="1357"/>
      <c r="G29" s="1358"/>
      <c r="H29" s="368" t="s">
        <v>960</v>
      </c>
      <c r="I29" s="411" t="s">
        <v>1261</v>
      </c>
      <c r="J29" s="1358"/>
      <c r="K29" s="1092"/>
      <c r="L29" s="1363"/>
      <c r="M29" s="1364"/>
      <c r="N29" s="1360"/>
      <c r="O29" s="1364"/>
      <c r="P29" s="1360"/>
      <c r="Q29" s="1022"/>
      <c r="R29" s="1022"/>
      <c r="V29" s="609"/>
      <c r="W29" s="609"/>
      <c r="X29" s="609"/>
      <c r="Y29" s="609"/>
    </row>
    <row r="30" spans="1:25" ht="39.75" customHeight="1" x14ac:dyDescent="0.25">
      <c r="A30" s="1011"/>
      <c r="B30" s="1020"/>
      <c r="C30" s="1022"/>
      <c r="D30" s="1020"/>
      <c r="E30" s="1279"/>
      <c r="F30" s="1357"/>
      <c r="G30" s="826" t="s">
        <v>5959</v>
      </c>
      <c r="H30" s="368" t="s">
        <v>1812</v>
      </c>
      <c r="I30" s="411" t="s">
        <v>999</v>
      </c>
      <c r="J30" s="1356" t="s">
        <v>5960</v>
      </c>
      <c r="K30" s="1092"/>
      <c r="L30" s="1362" t="s">
        <v>127</v>
      </c>
      <c r="M30" s="1364"/>
      <c r="N30" s="1360"/>
      <c r="O30" s="1364"/>
      <c r="P30" s="1360"/>
      <c r="Q30" s="1022"/>
      <c r="R30" s="1022"/>
      <c r="V30" s="610"/>
      <c r="W30" s="447"/>
      <c r="X30" s="610"/>
      <c r="Y30" s="447"/>
    </row>
    <row r="31" spans="1:25" ht="57" customHeight="1" x14ac:dyDescent="0.25">
      <c r="A31" s="1011"/>
      <c r="B31" s="1020"/>
      <c r="C31" s="1022"/>
      <c r="D31" s="1020"/>
      <c r="E31" s="1279"/>
      <c r="F31" s="1358"/>
      <c r="G31" s="828"/>
      <c r="H31" s="368" t="s">
        <v>960</v>
      </c>
      <c r="I31" s="411" t="s">
        <v>1358</v>
      </c>
      <c r="J31" s="1358"/>
      <c r="K31" s="1092"/>
      <c r="L31" s="1363"/>
      <c r="M31" s="1364"/>
      <c r="N31" s="1360"/>
      <c r="O31" s="1364"/>
      <c r="P31" s="1360"/>
      <c r="Q31" s="1022"/>
      <c r="R31" s="1022"/>
      <c r="Y31" s="2"/>
    </row>
    <row r="32" spans="1:25" ht="15" customHeight="1" x14ac:dyDescent="0.25">
      <c r="A32" s="976">
        <v>7</v>
      </c>
      <c r="B32" s="1368">
        <v>1</v>
      </c>
      <c r="C32" s="1368">
        <v>4</v>
      </c>
      <c r="D32" s="1368">
        <v>2</v>
      </c>
      <c r="E32" s="1374" t="s">
        <v>5961</v>
      </c>
      <c r="F32" s="1368" t="s">
        <v>5962</v>
      </c>
      <c r="G32" s="1371" t="s">
        <v>280</v>
      </c>
      <c r="H32" s="1287" t="s">
        <v>988</v>
      </c>
      <c r="I32" s="1287">
        <v>1</v>
      </c>
      <c r="J32" s="1368" t="s">
        <v>5963</v>
      </c>
      <c r="K32" s="1368"/>
      <c r="L32" s="1368" t="s">
        <v>5964</v>
      </c>
      <c r="M32" s="1365"/>
      <c r="N32" s="1365">
        <v>25895.1</v>
      </c>
      <c r="O32" s="1365"/>
      <c r="P32" s="1365">
        <f>N32</f>
        <v>25895.1</v>
      </c>
      <c r="Q32" s="1368" t="s">
        <v>5965</v>
      </c>
      <c r="R32" s="1368" t="s">
        <v>5966</v>
      </c>
    </row>
    <row r="33" spans="1:18" x14ac:dyDescent="0.25">
      <c r="A33" s="1076"/>
      <c r="B33" s="1369"/>
      <c r="C33" s="1369"/>
      <c r="D33" s="1369"/>
      <c r="E33" s="1375"/>
      <c r="F33" s="1369"/>
      <c r="G33" s="1372"/>
      <c r="H33" s="1301"/>
      <c r="I33" s="1301"/>
      <c r="J33" s="1369"/>
      <c r="K33" s="1369"/>
      <c r="L33" s="1369"/>
      <c r="M33" s="1366"/>
      <c r="N33" s="1366"/>
      <c r="O33" s="1366"/>
      <c r="P33" s="1366"/>
      <c r="Q33" s="1369"/>
      <c r="R33" s="1369"/>
    </row>
    <row r="34" spans="1:18" ht="36.75" customHeight="1" x14ac:dyDescent="0.25">
      <c r="A34" s="1076"/>
      <c r="B34" s="1369"/>
      <c r="C34" s="1369"/>
      <c r="D34" s="1369"/>
      <c r="E34" s="1375"/>
      <c r="F34" s="1369"/>
      <c r="G34" s="1372"/>
      <c r="H34" s="989"/>
      <c r="I34" s="989"/>
      <c r="J34" s="1369"/>
      <c r="K34" s="1369"/>
      <c r="L34" s="1369"/>
      <c r="M34" s="1366"/>
      <c r="N34" s="1366"/>
      <c r="O34" s="1366"/>
      <c r="P34" s="1366"/>
      <c r="Q34" s="1369"/>
      <c r="R34" s="1369"/>
    </row>
    <row r="35" spans="1:18" ht="105.75" customHeight="1" x14ac:dyDescent="0.25">
      <c r="A35" s="1076"/>
      <c r="B35" s="1370"/>
      <c r="C35" s="1370"/>
      <c r="D35" s="1370"/>
      <c r="E35" s="1376"/>
      <c r="F35" s="1370"/>
      <c r="G35" s="1373"/>
      <c r="H35" s="611" t="s">
        <v>960</v>
      </c>
      <c r="I35" s="611">
        <v>300</v>
      </c>
      <c r="J35" s="1370"/>
      <c r="K35" s="1370"/>
      <c r="L35" s="1370"/>
      <c r="M35" s="1367"/>
      <c r="N35" s="1367"/>
      <c r="O35" s="1367"/>
      <c r="P35" s="1367"/>
      <c r="Q35" s="1370"/>
      <c r="R35" s="1370"/>
    </row>
    <row r="36" spans="1:18" ht="57.75" customHeight="1" x14ac:dyDescent="0.25">
      <c r="A36" s="976">
        <v>8</v>
      </c>
      <c r="B36" s="976">
        <v>1</v>
      </c>
      <c r="C36" s="976">
        <v>4</v>
      </c>
      <c r="D36" s="978">
        <v>2</v>
      </c>
      <c r="E36" s="1342" t="s">
        <v>5967</v>
      </c>
      <c r="F36" s="978" t="s">
        <v>5968</v>
      </c>
      <c r="G36" s="1371" t="s">
        <v>280</v>
      </c>
      <c r="H36" s="366" t="s">
        <v>988</v>
      </c>
      <c r="I36" s="330">
        <v>1</v>
      </c>
      <c r="J36" s="1354" t="s">
        <v>5969</v>
      </c>
      <c r="K36" s="1378"/>
      <c r="L36" s="982" t="s">
        <v>5964</v>
      </c>
      <c r="M36" s="995"/>
      <c r="N36" s="995">
        <v>71032.78</v>
      </c>
      <c r="O36" s="995"/>
      <c r="P36" s="995">
        <f>N36</f>
        <v>71032.78</v>
      </c>
      <c r="Q36" s="978" t="s">
        <v>5965</v>
      </c>
      <c r="R36" s="978" t="s">
        <v>5966</v>
      </c>
    </row>
    <row r="37" spans="1:18" ht="42.75" customHeight="1" x14ac:dyDescent="0.25">
      <c r="A37" s="1076"/>
      <c r="B37" s="1076"/>
      <c r="C37" s="1076"/>
      <c r="D37" s="1081"/>
      <c r="E37" s="1343"/>
      <c r="F37" s="1081"/>
      <c r="G37" s="1373"/>
      <c r="H37" s="358" t="s">
        <v>960</v>
      </c>
      <c r="I37" s="358">
        <v>80</v>
      </c>
      <c r="J37" s="1377"/>
      <c r="K37" s="1379"/>
      <c r="L37" s="1340"/>
      <c r="M37" s="1080"/>
      <c r="N37" s="1080"/>
      <c r="O37" s="1080"/>
      <c r="P37" s="1080"/>
      <c r="Q37" s="1081"/>
      <c r="R37" s="1081"/>
    </row>
    <row r="38" spans="1:18" ht="55.5" customHeight="1" x14ac:dyDescent="0.25">
      <c r="A38" s="1076"/>
      <c r="B38" s="1076"/>
      <c r="C38" s="1076"/>
      <c r="D38" s="1081"/>
      <c r="E38" s="1343"/>
      <c r="F38" s="1081"/>
      <c r="G38" s="1371" t="s">
        <v>5970</v>
      </c>
      <c r="H38" s="330" t="s">
        <v>530</v>
      </c>
      <c r="I38" s="358">
        <v>1</v>
      </c>
      <c r="J38" s="1377"/>
      <c r="K38" s="1379"/>
      <c r="L38" s="1340"/>
      <c r="M38" s="1080"/>
      <c r="N38" s="1080"/>
      <c r="O38" s="1080"/>
      <c r="P38" s="1080"/>
      <c r="Q38" s="1081"/>
      <c r="R38" s="1081"/>
    </row>
    <row r="39" spans="1:18" ht="48" customHeight="1" x14ac:dyDescent="0.25">
      <c r="A39" s="1076"/>
      <c r="B39" s="1076"/>
      <c r="C39" s="1076"/>
      <c r="D39" s="1081"/>
      <c r="E39" s="1343"/>
      <c r="F39" s="1081"/>
      <c r="G39" s="1372"/>
      <c r="H39" s="358" t="s">
        <v>960</v>
      </c>
      <c r="I39" s="358">
        <v>20000</v>
      </c>
      <c r="J39" s="1377"/>
      <c r="K39" s="1379"/>
      <c r="L39" s="1340"/>
      <c r="M39" s="1080"/>
      <c r="N39" s="1080"/>
      <c r="O39" s="1080"/>
      <c r="P39" s="1080"/>
      <c r="Q39" s="1081"/>
      <c r="R39" s="1081"/>
    </row>
    <row r="40" spans="1:18" s="385" customFormat="1" ht="165" x14ac:dyDescent="0.25">
      <c r="A40" s="337">
        <v>9</v>
      </c>
      <c r="B40" s="474">
        <v>1</v>
      </c>
      <c r="C40" s="330">
        <v>4</v>
      </c>
      <c r="D40" s="330">
        <v>5</v>
      </c>
      <c r="E40" s="392" t="s">
        <v>5971</v>
      </c>
      <c r="F40" s="330" t="s">
        <v>5972</v>
      </c>
      <c r="G40" s="330" t="s">
        <v>170</v>
      </c>
      <c r="H40" s="330" t="s">
        <v>611</v>
      </c>
      <c r="I40" s="330">
        <v>20</v>
      </c>
      <c r="J40" s="330" t="s">
        <v>5973</v>
      </c>
      <c r="K40" s="330"/>
      <c r="L40" s="330" t="s">
        <v>52</v>
      </c>
      <c r="M40" s="330"/>
      <c r="N40" s="349">
        <v>43700</v>
      </c>
      <c r="O40" s="330"/>
      <c r="P40" s="349">
        <v>43700</v>
      </c>
      <c r="Q40" s="330" t="s">
        <v>5927</v>
      </c>
      <c r="R40" s="330" t="s">
        <v>5932</v>
      </c>
    </row>
    <row r="41" spans="1:18" ht="15" customHeight="1" x14ac:dyDescent="0.25"/>
    <row r="42" spans="1:18" x14ac:dyDescent="0.25">
      <c r="A42" s="205"/>
      <c r="F42" s="205"/>
      <c r="H42" s="205"/>
      <c r="M42" s="1033" t="s">
        <v>242</v>
      </c>
      <c r="N42" s="1033"/>
      <c r="O42" s="1033" t="s">
        <v>243</v>
      </c>
      <c r="P42" s="1033"/>
    </row>
    <row r="43" spans="1:18" x14ac:dyDescent="0.25">
      <c r="M43" s="684" t="s">
        <v>244</v>
      </c>
      <c r="N43" s="684" t="s">
        <v>245</v>
      </c>
      <c r="O43" s="399" t="s">
        <v>244</v>
      </c>
      <c r="P43" s="399" t="s">
        <v>245</v>
      </c>
    </row>
    <row r="44" spans="1:18" x14ac:dyDescent="0.25">
      <c r="M44" s="683">
        <v>7</v>
      </c>
      <c r="N44" s="268">
        <v>242498.25</v>
      </c>
      <c r="O44" s="377">
        <v>2</v>
      </c>
      <c r="P44" s="375">
        <f>O19+P28</f>
        <v>59884.31</v>
      </c>
    </row>
  </sheetData>
  <mergeCells count="153">
    <mergeCell ref="P36:P39"/>
    <mergeCell ref="Q36:Q39"/>
    <mergeCell ref="R36:R39"/>
    <mergeCell ref="G38:G39"/>
    <mergeCell ref="M42:N42"/>
    <mergeCell ref="O42:P42"/>
    <mergeCell ref="G36:G37"/>
    <mergeCell ref="J36:J39"/>
    <mergeCell ref="K36:K39"/>
    <mergeCell ref="L36:L39"/>
    <mergeCell ref="M36:M39"/>
    <mergeCell ref="N36:N39"/>
    <mergeCell ref="A36:A39"/>
    <mergeCell ref="B36:B39"/>
    <mergeCell ref="C36:C39"/>
    <mergeCell ref="D36:D39"/>
    <mergeCell ref="E36:E39"/>
    <mergeCell ref="F36:F39"/>
    <mergeCell ref="M32:M35"/>
    <mergeCell ref="N32:N35"/>
    <mergeCell ref="O32:O35"/>
    <mergeCell ref="A32:A35"/>
    <mergeCell ref="B32:B35"/>
    <mergeCell ref="C32:C35"/>
    <mergeCell ref="D32:D35"/>
    <mergeCell ref="E32:E35"/>
    <mergeCell ref="F32:F35"/>
    <mergeCell ref="O36:O39"/>
    <mergeCell ref="P32:P35"/>
    <mergeCell ref="Q32:Q35"/>
    <mergeCell ref="R32:R35"/>
    <mergeCell ref="G32:G35"/>
    <mergeCell ref="H32:H34"/>
    <mergeCell ref="I32:I34"/>
    <mergeCell ref="J32:J35"/>
    <mergeCell ref="K32:K35"/>
    <mergeCell ref="L32:L35"/>
    <mergeCell ref="P28:P31"/>
    <mergeCell ref="Q28:Q31"/>
    <mergeCell ref="R28:R31"/>
    <mergeCell ref="V28:W28"/>
    <mergeCell ref="X28:Y28"/>
    <mergeCell ref="G30:G31"/>
    <mergeCell ref="J30:J31"/>
    <mergeCell ref="L30:L31"/>
    <mergeCell ref="J28:J29"/>
    <mergeCell ref="K28:K31"/>
    <mergeCell ref="L28:L29"/>
    <mergeCell ref="M28:M31"/>
    <mergeCell ref="N28:N31"/>
    <mergeCell ref="O28:O31"/>
    <mergeCell ref="H26:H27"/>
    <mergeCell ref="I26:I27"/>
    <mergeCell ref="A19:A23"/>
    <mergeCell ref="B19:B23"/>
    <mergeCell ref="C19:C23"/>
    <mergeCell ref="D19:D23"/>
    <mergeCell ref="A28:A31"/>
    <mergeCell ref="B28:B31"/>
    <mergeCell ref="C28:C31"/>
    <mergeCell ref="D28:D31"/>
    <mergeCell ref="E28:E31"/>
    <mergeCell ref="F28:F31"/>
    <mergeCell ref="G28:G29"/>
    <mergeCell ref="E19:E23"/>
    <mergeCell ref="F19:F23"/>
    <mergeCell ref="P16:P18"/>
    <mergeCell ref="M24:M27"/>
    <mergeCell ref="N24:N27"/>
    <mergeCell ref="O24:O27"/>
    <mergeCell ref="P24:P27"/>
    <mergeCell ref="Q24:Q27"/>
    <mergeCell ref="R24:R27"/>
    <mergeCell ref="R19:R23"/>
    <mergeCell ref="A24:A27"/>
    <mergeCell ref="B24:B27"/>
    <mergeCell ref="C24:C27"/>
    <mergeCell ref="D24:D27"/>
    <mergeCell ref="E24:E27"/>
    <mergeCell ref="F24:F27"/>
    <mergeCell ref="J24:J27"/>
    <mergeCell ref="K24:K27"/>
    <mergeCell ref="L24:L27"/>
    <mergeCell ref="L19:L23"/>
    <mergeCell ref="M19:M23"/>
    <mergeCell ref="N19:N23"/>
    <mergeCell ref="O19:O23"/>
    <mergeCell ref="P19:P23"/>
    <mergeCell ref="Q19:Q23"/>
    <mergeCell ref="G26:G27"/>
    <mergeCell ref="J19:J23"/>
    <mergeCell ref="K19:K23"/>
    <mergeCell ref="K16:K18"/>
    <mergeCell ref="L7:L11"/>
    <mergeCell ref="M7:M11"/>
    <mergeCell ref="N7:N11"/>
    <mergeCell ref="O7:O11"/>
    <mergeCell ref="E12:E15"/>
    <mergeCell ref="F12:F15"/>
    <mergeCell ref="H12:H15"/>
    <mergeCell ref="J12:J15"/>
    <mergeCell ref="K7:K11"/>
    <mergeCell ref="M16:M18"/>
    <mergeCell ref="N16:N18"/>
    <mergeCell ref="O16:O18"/>
    <mergeCell ref="P7:P11"/>
    <mergeCell ref="Q12:Q15"/>
    <mergeCell ref="R12:R15"/>
    <mergeCell ref="A16:A18"/>
    <mergeCell ref="B16:B18"/>
    <mergeCell ref="C16:C18"/>
    <mergeCell ref="D16:D18"/>
    <mergeCell ref="E16:E18"/>
    <mergeCell ref="F16:F18"/>
    <mergeCell ref="H16:H17"/>
    <mergeCell ref="J16:J18"/>
    <mergeCell ref="K12:K15"/>
    <mergeCell ref="L12:L15"/>
    <mergeCell ref="M12:M15"/>
    <mergeCell ref="N12:N15"/>
    <mergeCell ref="O12:O15"/>
    <mergeCell ref="P12:P15"/>
    <mergeCell ref="Q16:Q18"/>
    <mergeCell ref="R16:R18"/>
    <mergeCell ref="L16:L18"/>
    <mergeCell ref="A12:A15"/>
    <mergeCell ref="B12:B15"/>
    <mergeCell ref="C12:C15"/>
    <mergeCell ref="D12:D15"/>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E4C81-5652-40FD-9786-B07565CCAA5F}">
  <dimension ref="A1:S38"/>
  <sheetViews>
    <sheetView topLeftCell="A25" zoomScale="60" zoomScaleNormal="60" workbookViewId="0">
      <selection activeCell="J45" sqref="J4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6305</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ht="35.25" customHeigh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ht="276.75" customHeight="1" x14ac:dyDescent="0.25">
      <c r="A7" s="356">
        <v>1</v>
      </c>
      <c r="B7" s="366">
        <v>1</v>
      </c>
      <c r="C7" s="366">
        <v>4</v>
      </c>
      <c r="D7" s="351">
        <v>2</v>
      </c>
      <c r="E7" s="408" t="s">
        <v>3603</v>
      </c>
      <c r="F7" s="351" t="s">
        <v>3604</v>
      </c>
      <c r="G7" s="351" t="s">
        <v>3605</v>
      </c>
      <c r="H7" s="409" t="s">
        <v>3606</v>
      </c>
      <c r="I7" s="395" t="s">
        <v>1076</v>
      </c>
      <c r="J7" s="351" t="s">
        <v>3607</v>
      </c>
      <c r="K7" s="409" t="s">
        <v>81</v>
      </c>
      <c r="L7" s="409"/>
      <c r="M7" s="365">
        <v>15321.6</v>
      </c>
      <c r="N7" s="365"/>
      <c r="O7" s="365">
        <v>15321.6</v>
      </c>
      <c r="P7" s="365"/>
      <c r="Q7" s="351" t="s">
        <v>3608</v>
      </c>
      <c r="R7" s="351" t="s">
        <v>3609</v>
      </c>
      <c r="S7" s="410"/>
    </row>
    <row r="8" spans="1:19" s="129" customFormat="1" ht="120" customHeight="1" x14ac:dyDescent="0.25">
      <c r="A8" s="356">
        <v>2</v>
      </c>
      <c r="B8" s="337">
        <v>1</v>
      </c>
      <c r="C8" s="337">
        <v>4</v>
      </c>
      <c r="D8" s="330">
        <v>2</v>
      </c>
      <c r="E8" s="392" t="s">
        <v>3610</v>
      </c>
      <c r="F8" s="330" t="s">
        <v>3611</v>
      </c>
      <c r="G8" s="330" t="s">
        <v>170</v>
      </c>
      <c r="H8" s="330" t="s">
        <v>918</v>
      </c>
      <c r="I8" s="311" t="s">
        <v>1687</v>
      </c>
      <c r="J8" s="330" t="s">
        <v>3612</v>
      </c>
      <c r="K8" s="353" t="s">
        <v>52</v>
      </c>
      <c r="L8" s="353"/>
      <c r="M8" s="350">
        <v>65380</v>
      </c>
      <c r="N8" s="350"/>
      <c r="O8" s="350">
        <v>65380</v>
      </c>
      <c r="P8" s="350"/>
      <c r="Q8" s="330" t="s">
        <v>3608</v>
      </c>
      <c r="R8" s="330" t="s">
        <v>3609</v>
      </c>
      <c r="S8" s="312"/>
    </row>
    <row r="9" spans="1:19" s="129" customFormat="1" ht="140.44999999999999" customHeight="1" x14ac:dyDescent="0.25">
      <c r="A9" s="356">
        <v>3</v>
      </c>
      <c r="B9" s="337">
        <v>1</v>
      </c>
      <c r="C9" s="337">
        <v>4</v>
      </c>
      <c r="D9" s="330">
        <v>2</v>
      </c>
      <c r="E9" s="392" t="s">
        <v>3613</v>
      </c>
      <c r="F9" s="330" t="s">
        <v>3614</v>
      </c>
      <c r="G9" s="330" t="s">
        <v>170</v>
      </c>
      <c r="H9" s="330" t="s">
        <v>918</v>
      </c>
      <c r="I9" s="311" t="s">
        <v>293</v>
      </c>
      <c r="J9" s="330" t="s">
        <v>3615</v>
      </c>
      <c r="K9" s="353" t="s">
        <v>52</v>
      </c>
      <c r="L9" s="353"/>
      <c r="M9" s="350">
        <v>24000</v>
      </c>
      <c r="N9" s="350"/>
      <c r="O9" s="350">
        <v>24000</v>
      </c>
      <c r="P9" s="350"/>
      <c r="Q9" s="330" t="s">
        <v>3608</v>
      </c>
      <c r="R9" s="330" t="s">
        <v>3609</v>
      </c>
    </row>
    <row r="10" spans="1:19" s="129" customFormat="1" ht="133.5" customHeight="1" x14ac:dyDescent="0.25">
      <c r="A10" s="356">
        <v>4</v>
      </c>
      <c r="B10" s="337">
        <v>1</v>
      </c>
      <c r="C10" s="337">
        <v>4</v>
      </c>
      <c r="D10" s="337">
        <v>5</v>
      </c>
      <c r="E10" s="392" t="s">
        <v>3616</v>
      </c>
      <c r="F10" s="330" t="s">
        <v>3617</v>
      </c>
      <c r="G10" s="337" t="s">
        <v>79</v>
      </c>
      <c r="H10" s="337" t="s">
        <v>918</v>
      </c>
      <c r="I10" s="337">
        <v>80</v>
      </c>
      <c r="J10" s="330" t="s">
        <v>3615</v>
      </c>
      <c r="K10" s="337" t="s">
        <v>52</v>
      </c>
      <c r="L10" s="337"/>
      <c r="M10" s="350">
        <v>14467.12</v>
      </c>
      <c r="N10" s="337"/>
      <c r="O10" s="350">
        <v>14467.12</v>
      </c>
      <c r="P10" s="337"/>
      <c r="Q10" s="330" t="s">
        <v>3608</v>
      </c>
      <c r="R10" s="330" t="s">
        <v>3609</v>
      </c>
    </row>
    <row r="11" spans="1:19" s="129" customFormat="1" ht="149.25" customHeight="1" x14ac:dyDescent="0.25">
      <c r="A11" s="356">
        <v>5</v>
      </c>
      <c r="B11" s="337">
        <v>1</v>
      </c>
      <c r="C11" s="337">
        <v>4</v>
      </c>
      <c r="D11" s="337">
        <v>5</v>
      </c>
      <c r="E11" s="392" t="s">
        <v>3618</v>
      </c>
      <c r="F11" s="330" t="s">
        <v>3619</v>
      </c>
      <c r="G11" s="337" t="s">
        <v>170</v>
      </c>
      <c r="H11" s="337" t="s">
        <v>918</v>
      </c>
      <c r="I11" s="337">
        <v>35</v>
      </c>
      <c r="J11" s="330" t="s">
        <v>3615</v>
      </c>
      <c r="K11" s="337" t="s">
        <v>52</v>
      </c>
      <c r="L11" s="337"/>
      <c r="M11" s="350">
        <v>44975</v>
      </c>
      <c r="N11" s="350"/>
      <c r="O11" s="350">
        <v>44975</v>
      </c>
      <c r="P11" s="304"/>
      <c r="Q11" s="330" t="s">
        <v>3608</v>
      </c>
      <c r="R11" s="330" t="s">
        <v>3609</v>
      </c>
    </row>
    <row r="12" spans="1:19" s="129" customFormat="1" ht="409.6" customHeight="1" x14ac:dyDescent="0.25">
      <c r="A12" s="337">
        <v>6</v>
      </c>
      <c r="B12" s="337">
        <v>1</v>
      </c>
      <c r="C12" s="337">
        <v>4</v>
      </c>
      <c r="D12" s="330">
        <v>5</v>
      </c>
      <c r="E12" s="330" t="s">
        <v>3620</v>
      </c>
      <c r="F12" s="330" t="s">
        <v>3621</v>
      </c>
      <c r="G12" s="330" t="s">
        <v>2315</v>
      </c>
      <c r="H12" s="353" t="s">
        <v>3622</v>
      </c>
      <c r="I12" s="311" t="s">
        <v>3623</v>
      </c>
      <c r="J12" s="330" t="s">
        <v>3624</v>
      </c>
      <c r="K12" s="353" t="s">
        <v>124</v>
      </c>
      <c r="L12" s="353"/>
      <c r="M12" s="350">
        <v>22810</v>
      </c>
      <c r="N12" s="350"/>
      <c r="O12" s="350">
        <v>22810</v>
      </c>
      <c r="P12" s="350"/>
      <c r="Q12" s="330" t="s">
        <v>3625</v>
      </c>
      <c r="R12" s="330" t="s">
        <v>3626</v>
      </c>
      <c r="S12" s="312"/>
    </row>
    <row r="13" spans="1:19" s="129" customFormat="1" ht="174" customHeight="1" x14ac:dyDescent="0.25">
      <c r="A13" s="356">
        <v>7</v>
      </c>
      <c r="B13" s="337">
        <v>1</v>
      </c>
      <c r="C13" s="337">
        <v>4</v>
      </c>
      <c r="D13" s="330">
        <v>5</v>
      </c>
      <c r="E13" s="358" t="s">
        <v>3627</v>
      </c>
      <c r="F13" s="330" t="s">
        <v>3628</v>
      </c>
      <c r="G13" s="358" t="s">
        <v>280</v>
      </c>
      <c r="H13" s="361" t="s">
        <v>918</v>
      </c>
      <c r="I13" s="311" t="s">
        <v>970</v>
      </c>
      <c r="J13" s="358" t="s">
        <v>3615</v>
      </c>
      <c r="K13" s="353" t="s">
        <v>52</v>
      </c>
      <c r="L13" s="353"/>
      <c r="M13" s="350">
        <v>17917.87</v>
      </c>
      <c r="N13" s="350"/>
      <c r="O13" s="350">
        <v>17917.87</v>
      </c>
      <c r="P13" s="350"/>
      <c r="Q13" s="358" t="s">
        <v>3608</v>
      </c>
      <c r="R13" s="358" t="s">
        <v>3609</v>
      </c>
      <c r="S13" s="312"/>
    </row>
    <row r="14" spans="1:19" s="18" customFormat="1" ht="130.5" customHeight="1" x14ac:dyDescent="0.25">
      <c r="A14" s="670">
        <v>8</v>
      </c>
      <c r="B14" s="672">
        <v>1</v>
      </c>
      <c r="C14" s="672">
        <v>4</v>
      </c>
      <c r="D14" s="667">
        <v>2</v>
      </c>
      <c r="E14" s="667" t="s">
        <v>3629</v>
      </c>
      <c r="F14" s="667" t="s">
        <v>3630</v>
      </c>
      <c r="G14" s="667" t="s">
        <v>280</v>
      </c>
      <c r="H14" s="676" t="s">
        <v>918</v>
      </c>
      <c r="I14" s="16" t="s">
        <v>970</v>
      </c>
      <c r="J14" s="667" t="s">
        <v>3631</v>
      </c>
      <c r="K14" s="676"/>
      <c r="L14" s="676" t="s">
        <v>52</v>
      </c>
      <c r="M14" s="677"/>
      <c r="N14" s="677">
        <v>11383.06</v>
      </c>
      <c r="O14" s="677"/>
      <c r="P14" s="677">
        <v>11383.06</v>
      </c>
      <c r="Q14" s="667" t="s">
        <v>3608</v>
      </c>
      <c r="R14" s="667" t="s">
        <v>3609</v>
      </c>
      <c r="S14" s="17"/>
    </row>
    <row r="15" spans="1:19" s="129" customFormat="1" ht="105" customHeight="1" x14ac:dyDescent="0.25">
      <c r="A15" s="356">
        <v>9</v>
      </c>
      <c r="B15" s="337">
        <v>1</v>
      </c>
      <c r="C15" s="337">
        <v>4</v>
      </c>
      <c r="D15" s="330">
        <v>2</v>
      </c>
      <c r="E15" s="330" t="s">
        <v>3632</v>
      </c>
      <c r="F15" s="330" t="s">
        <v>3633</v>
      </c>
      <c r="G15" s="330" t="s">
        <v>3634</v>
      </c>
      <c r="H15" s="330" t="s">
        <v>918</v>
      </c>
      <c r="I15" s="311" t="s">
        <v>1687</v>
      </c>
      <c r="J15" s="330" t="s">
        <v>3635</v>
      </c>
      <c r="K15" s="353"/>
      <c r="L15" s="353" t="s">
        <v>52</v>
      </c>
      <c r="M15" s="350"/>
      <c r="N15" s="350">
        <v>18699.77</v>
      </c>
      <c r="O15" s="350"/>
      <c r="P15" s="350">
        <v>18699.77</v>
      </c>
      <c r="Q15" s="330" t="s">
        <v>3608</v>
      </c>
      <c r="R15" s="330" t="s">
        <v>3609</v>
      </c>
      <c r="S15" s="312"/>
    </row>
    <row r="16" spans="1:19" s="18" customFormat="1" ht="90" customHeight="1" x14ac:dyDescent="0.25">
      <c r="A16" s="666">
        <v>10</v>
      </c>
      <c r="B16" s="667">
        <v>1</v>
      </c>
      <c r="C16" s="672">
        <v>4</v>
      </c>
      <c r="D16" s="672">
        <v>2</v>
      </c>
      <c r="E16" s="667" t="s">
        <v>3636</v>
      </c>
      <c r="F16" s="667" t="s">
        <v>3637</v>
      </c>
      <c r="G16" s="667" t="s">
        <v>79</v>
      </c>
      <c r="H16" s="667" t="s">
        <v>918</v>
      </c>
      <c r="I16" s="667">
        <v>45</v>
      </c>
      <c r="J16" s="667" t="s">
        <v>3635</v>
      </c>
      <c r="K16" s="667"/>
      <c r="L16" s="672" t="s">
        <v>52</v>
      </c>
      <c r="M16" s="672"/>
      <c r="N16" s="770">
        <v>9409.65</v>
      </c>
      <c r="O16" s="770"/>
      <c r="P16" s="770">
        <v>9409.65</v>
      </c>
      <c r="Q16" s="667" t="s">
        <v>3608</v>
      </c>
      <c r="R16" s="667" t="s">
        <v>3609</v>
      </c>
    </row>
    <row r="17" spans="1:18" s="18" customFormat="1" ht="110.25" customHeight="1" x14ac:dyDescent="0.25">
      <c r="A17" s="670">
        <v>11</v>
      </c>
      <c r="B17" s="667">
        <v>3</v>
      </c>
      <c r="C17" s="672">
        <v>4</v>
      </c>
      <c r="D17" s="672">
        <v>5</v>
      </c>
      <c r="E17" s="667" t="s">
        <v>3638</v>
      </c>
      <c r="F17" s="667" t="s">
        <v>3639</v>
      </c>
      <c r="G17" s="667" t="s">
        <v>79</v>
      </c>
      <c r="H17" s="667" t="s">
        <v>918</v>
      </c>
      <c r="I17" s="667">
        <v>40</v>
      </c>
      <c r="J17" s="667" t="s">
        <v>3640</v>
      </c>
      <c r="K17" s="667"/>
      <c r="L17" s="667" t="s">
        <v>52</v>
      </c>
      <c r="M17" s="667"/>
      <c r="N17" s="685">
        <v>6732.96</v>
      </c>
      <c r="O17" s="685"/>
      <c r="P17" s="685">
        <v>6732.96</v>
      </c>
      <c r="Q17" s="667" t="s">
        <v>3608</v>
      </c>
      <c r="R17" s="667" t="s">
        <v>3609</v>
      </c>
    </row>
    <row r="18" spans="1:18" s="129" customFormat="1" ht="127.5" customHeight="1" x14ac:dyDescent="0.25">
      <c r="A18" s="356">
        <v>12</v>
      </c>
      <c r="B18" s="330">
        <v>1</v>
      </c>
      <c r="C18" s="337">
        <v>4</v>
      </c>
      <c r="D18" s="337">
        <v>2</v>
      </c>
      <c r="E18" s="330" t="s">
        <v>3641</v>
      </c>
      <c r="F18" s="330" t="s">
        <v>3642</v>
      </c>
      <c r="G18" s="337" t="s">
        <v>79</v>
      </c>
      <c r="H18" s="337" t="s">
        <v>918</v>
      </c>
      <c r="I18" s="337">
        <v>40</v>
      </c>
      <c r="J18" s="330" t="s">
        <v>3640</v>
      </c>
      <c r="K18" s="337"/>
      <c r="L18" s="337" t="s">
        <v>101</v>
      </c>
      <c r="M18" s="337"/>
      <c r="N18" s="350">
        <v>7697.5</v>
      </c>
      <c r="O18" s="350"/>
      <c r="P18" s="349">
        <v>7697.5</v>
      </c>
      <c r="Q18" s="330" t="s">
        <v>3608</v>
      </c>
      <c r="R18" s="330" t="s">
        <v>3609</v>
      </c>
    </row>
    <row r="19" spans="1:18" s="18" customFormat="1" ht="77.25" customHeight="1" x14ac:dyDescent="0.25">
      <c r="A19" s="670">
        <v>13</v>
      </c>
      <c r="B19" s="667">
        <v>1</v>
      </c>
      <c r="C19" s="667">
        <v>4</v>
      </c>
      <c r="D19" s="667">
        <v>2</v>
      </c>
      <c r="E19" s="667" t="s">
        <v>3643</v>
      </c>
      <c r="F19" s="667" t="s">
        <v>3644</v>
      </c>
      <c r="G19" s="667" t="s">
        <v>79</v>
      </c>
      <c r="H19" s="667" t="s">
        <v>918</v>
      </c>
      <c r="I19" s="667">
        <v>40</v>
      </c>
      <c r="J19" s="667" t="s">
        <v>3635</v>
      </c>
      <c r="K19" s="667"/>
      <c r="L19" s="667" t="s">
        <v>52</v>
      </c>
      <c r="M19" s="667"/>
      <c r="N19" s="685">
        <v>6338.9</v>
      </c>
      <c r="O19" s="685"/>
      <c r="P19" s="685">
        <v>6338.9</v>
      </c>
      <c r="Q19" s="667" t="s">
        <v>3608</v>
      </c>
      <c r="R19" s="667" t="s">
        <v>3609</v>
      </c>
    </row>
    <row r="20" spans="1:18" s="18" customFormat="1" ht="84" customHeight="1" x14ac:dyDescent="0.25">
      <c r="A20" s="670">
        <v>14</v>
      </c>
      <c r="B20" s="672">
        <v>1</v>
      </c>
      <c r="C20" s="672">
        <v>4</v>
      </c>
      <c r="D20" s="672">
        <v>2</v>
      </c>
      <c r="E20" s="667" t="s">
        <v>3645</v>
      </c>
      <c r="F20" s="667" t="s">
        <v>3646</v>
      </c>
      <c r="G20" s="672" t="s">
        <v>79</v>
      </c>
      <c r="H20" s="672" t="s">
        <v>918</v>
      </c>
      <c r="I20" s="672">
        <v>50</v>
      </c>
      <c r="J20" s="667" t="s">
        <v>3647</v>
      </c>
      <c r="K20" s="672"/>
      <c r="L20" s="672" t="s">
        <v>52</v>
      </c>
      <c r="M20" s="677"/>
      <c r="N20" s="677">
        <v>8804.9500000000007</v>
      </c>
      <c r="O20" s="677"/>
      <c r="P20" s="677">
        <v>8804.9500000000007</v>
      </c>
      <c r="Q20" s="667" t="s">
        <v>3608</v>
      </c>
      <c r="R20" s="667" t="s">
        <v>3609</v>
      </c>
    </row>
    <row r="21" spans="1:18" s="129" customFormat="1" ht="153" customHeight="1" x14ac:dyDescent="0.25">
      <c r="A21" s="356">
        <v>15</v>
      </c>
      <c r="B21" s="337">
        <v>1</v>
      </c>
      <c r="C21" s="337">
        <v>4</v>
      </c>
      <c r="D21" s="337">
        <v>2</v>
      </c>
      <c r="E21" s="330" t="s">
        <v>3648</v>
      </c>
      <c r="F21" s="330" t="s">
        <v>3649</v>
      </c>
      <c r="G21" s="337" t="s">
        <v>170</v>
      </c>
      <c r="H21" s="337" t="s">
        <v>918</v>
      </c>
      <c r="I21" s="337">
        <v>25</v>
      </c>
      <c r="J21" s="330" t="s">
        <v>3640</v>
      </c>
      <c r="K21" s="337"/>
      <c r="L21" s="337" t="s">
        <v>81</v>
      </c>
      <c r="M21" s="350"/>
      <c r="N21" s="350">
        <v>22475</v>
      </c>
      <c r="O21" s="350"/>
      <c r="P21" s="350">
        <v>22475</v>
      </c>
      <c r="Q21" s="330" t="s">
        <v>3608</v>
      </c>
      <c r="R21" s="330" t="s">
        <v>3609</v>
      </c>
    </row>
    <row r="22" spans="1:18" s="129" customFormat="1" ht="140.25" customHeight="1" x14ac:dyDescent="0.25">
      <c r="A22" s="356">
        <v>16</v>
      </c>
      <c r="B22" s="337">
        <v>1</v>
      </c>
      <c r="C22" s="337">
        <v>4</v>
      </c>
      <c r="D22" s="337">
        <v>2</v>
      </c>
      <c r="E22" s="330" t="s">
        <v>3650</v>
      </c>
      <c r="F22" s="330" t="s">
        <v>3651</v>
      </c>
      <c r="G22" s="337" t="s">
        <v>170</v>
      </c>
      <c r="H22" s="337" t="s">
        <v>918</v>
      </c>
      <c r="I22" s="337">
        <v>25</v>
      </c>
      <c r="J22" s="330" t="s">
        <v>3640</v>
      </c>
      <c r="K22" s="337"/>
      <c r="L22" s="337" t="s">
        <v>81</v>
      </c>
      <c r="M22" s="350"/>
      <c r="N22" s="350">
        <v>22825</v>
      </c>
      <c r="O22" s="350"/>
      <c r="P22" s="350">
        <v>22825</v>
      </c>
      <c r="Q22" s="330" t="s">
        <v>3608</v>
      </c>
      <c r="R22" s="330" t="s">
        <v>3609</v>
      </c>
    </row>
    <row r="23" spans="1:18" s="129" customFormat="1" ht="165.6" customHeight="1" x14ac:dyDescent="0.25">
      <c r="A23" s="356">
        <v>17</v>
      </c>
      <c r="B23" s="337">
        <v>1</v>
      </c>
      <c r="C23" s="337">
        <v>4</v>
      </c>
      <c r="D23" s="337">
        <v>5</v>
      </c>
      <c r="E23" s="330" t="s">
        <v>3652</v>
      </c>
      <c r="F23" s="330" t="s">
        <v>3653</v>
      </c>
      <c r="G23" s="337" t="s">
        <v>170</v>
      </c>
      <c r="H23" s="337" t="s">
        <v>918</v>
      </c>
      <c r="I23" s="337">
        <v>25</v>
      </c>
      <c r="J23" s="330" t="s">
        <v>3640</v>
      </c>
      <c r="K23" s="337"/>
      <c r="L23" s="337" t="s">
        <v>52</v>
      </c>
      <c r="M23" s="350"/>
      <c r="N23" s="350">
        <v>53700</v>
      </c>
      <c r="O23" s="350"/>
      <c r="P23" s="350">
        <v>53700</v>
      </c>
      <c r="Q23" s="330" t="s">
        <v>3608</v>
      </c>
      <c r="R23" s="330" t="s">
        <v>3609</v>
      </c>
    </row>
    <row r="24" spans="1:18" s="129" customFormat="1" ht="167.25" customHeight="1" x14ac:dyDescent="0.25">
      <c r="A24" s="356">
        <v>18</v>
      </c>
      <c r="B24" s="337">
        <v>1</v>
      </c>
      <c r="C24" s="337">
        <v>4</v>
      </c>
      <c r="D24" s="337">
        <v>5</v>
      </c>
      <c r="E24" s="330" t="s">
        <v>435</v>
      </c>
      <c r="F24" s="330" t="s">
        <v>3654</v>
      </c>
      <c r="G24" s="337" t="s">
        <v>170</v>
      </c>
      <c r="H24" s="337" t="s">
        <v>918</v>
      </c>
      <c r="I24" s="337">
        <v>20</v>
      </c>
      <c r="J24" s="330" t="s">
        <v>3640</v>
      </c>
      <c r="K24" s="337"/>
      <c r="L24" s="337" t="s">
        <v>52</v>
      </c>
      <c r="M24" s="350"/>
      <c r="N24" s="350">
        <v>24500</v>
      </c>
      <c r="O24" s="350"/>
      <c r="P24" s="350">
        <v>24500</v>
      </c>
      <c r="Q24" s="330" t="s">
        <v>3608</v>
      </c>
      <c r="R24" s="330" t="s">
        <v>3609</v>
      </c>
    </row>
    <row r="25" spans="1:18" s="18" customFormat="1" ht="108.75" customHeight="1" x14ac:dyDescent="0.25">
      <c r="A25" s="1380">
        <v>19</v>
      </c>
      <c r="B25" s="804">
        <v>1</v>
      </c>
      <c r="C25" s="804">
        <v>4</v>
      </c>
      <c r="D25" s="804">
        <v>5</v>
      </c>
      <c r="E25" s="1319" t="s">
        <v>3655</v>
      </c>
      <c r="F25" s="807" t="s">
        <v>3656</v>
      </c>
      <c r="G25" s="807" t="s">
        <v>170</v>
      </c>
      <c r="H25" s="667" t="s">
        <v>118</v>
      </c>
      <c r="I25" s="16" t="s">
        <v>39</v>
      </c>
      <c r="J25" s="807" t="s">
        <v>3658</v>
      </c>
      <c r="K25" s="1118"/>
      <c r="L25" s="1118" t="s">
        <v>124</v>
      </c>
      <c r="M25" s="1118"/>
      <c r="N25" s="1382">
        <v>36180</v>
      </c>
      <c r="O25" s="1118"/>
      <c r="P25" s="860">
        <v>36000</v>
      </c>
      <c r="Q25" s="807" t="s">
        <v>295</v>
      </c>
      <c r="R25" s="807" t="s">
        <v>3657</v>
      </c>
    </row>
    <row r="26" spans="1:18" s="18" customFormat="1" ht="238.5" customHeight="1" x14ac:dyDescent="0.25">
      <c r="A26" s="1381"/>
      <c r="B26" s="849"/>
      <c r="C26" s="849"/>
      <c r="D26" s="849"/>
      <c r="E26" s="1319"/>
      <c r="F26" s="807"/>
      <c r="G26" s="807"/>
      <c r="H26" s="667" t="s">
        <v>918</v>
      </c>
      <c r="I26" s="16" t="s">
        <v>293</v>
      </c>
      <c r="J26" s="807"/>
      <c r="K26" s="1178"/>
      <c r="L26" s="1178"/>
      <c r="M26" s="1178"/>
      <c r="N26" s="1383"/>
      <c r="O26" s="1178"/>
      <c r="P26" s="861"/>
      <c r="Q26" s="807"/>
      <c r="R26" s="807"/>
    </row>
    <row r="27" spans="1:18" s="18" customFormat="1" ht="54.75" customHeight="1" x14ac:dyDescent="0.25">
      <c r="A27" s="804">
        <v>20</v>
      </c>
      <c r="B27" s="806">
        <v>1</v>
      </c>
      <c r="C27" s="807">
        <v>4</v>
      </c>
      <c r="D27" s="806">
        <v>5</v>
      </c>
      <c r="E27" s="1319" t="s">
        <v>3659</v>
      </c>
      <c r="F27" s="807" t="s">
        <v>3660</v>
      </c>
      <c r="G27" s="807" t="s">
        <v>170</v>
      </c>
      <c r="H27" s="667" t="s">
        <v>118</v>
      </c>
      <c r="I27" s="16" t="s">
        <v>39</v>
      </c>
      <c r="J27" s="807" t="s">
        <v>3661</v>
      </c>
      <c r="K27" s="1118"/>
      <c r="L27" s="853" t="s">
        <v>81</v>
      </c>
      <c r="M27" s="1118"/>
      <c r="N27" s="825">
        <v>27190</v>
      </c>
      <c r="O27" s="1118"/>
      <c r="P27" s="825">
        <v>27190</v>
      </c>
      <c r="Q27" s="807" t="s">
        <v>3662</v>
      </c>
      <c r="R27" s="807" t="s">
        <v>3663</v>
      </c>
    </row>
    <row r="28" spans="1:18" s="18" customFormat="1" ht="54" customHeight="1" x14ac:dyDescent="0.25">
      <c r="A28" s="805"/>
      <c r="B28" s="806"/>
      <c r="C28" s="807"/>
      <c r="D28" s="806"/>
      <c r="E28" s="1319"/>
      <c r="F28" s="807"/>
      <c r="G28" s="807"/>
      <c r="H28" s="667" t="s">
        <v>918</v>
      </c>
      <c r="I28" s="16" t="s">
        <v>2544</v>
      </c>
      <c r="J28" s="807"/>
      <c r="K28" s="1178"/>
      <c r="L28" s="853"/>
      <c r="M28" s="1178"/>
      <c r="N28" s="825"/>
      <c r="O28" s="1178"/>
      <c r="P28" s="825"/>
      <c r="Q28" s="807"/>
      <c r="R28" s="807"/>
    </row>
    <row r="29" spans="1:18" s="18" customFormat="1" ht="31.5" customHeight="1" x14ac:dyDescent="0.25">
      <c r="A29" s="804">
        <v>21</v>
      </c>
      <c r="B29" s="804">
        <v>1</v>
      </c>
      <c r="C29" s="804">
        <v>4</v>
      </c>
      <c r="D29" s="804">
        <v>2</v>
      </c>
      <c r="E29" s="1313" t="s">
        <v>3664</v>
      </c>
      <c r="F29" s="810" t="s">
        <v>3665</v>
      </c>
      <c r="G29" s="804" t="s">
        <v>728</v>
      </c>
      <c r="H29" s="667" t="s">
        <v>1187</v>
      </c>
      <c r="I29" s="672">
        <v>1</v>
      </c>
      <c r="J29" s="810" t="s">
        <v>2218</v>
      </c>
      <c r="K29" s="810"/>
      <c r="L29" s="810" t="s">
        <v>52</v>
      </c>
      <c r="M29" s="810"/>
      <c r="N29" s="860">
        <v>25385.59</v>
      </c>
      <c r="O29" s="810"/>
      <c r="P29" s="860">
        <v>25385.59</v>
      </c>
      <c r="Q29" s="810" t="s">
        <v>3608</v>
      </c>
      <c r="R29" s="810" t="s">
        <v>3609</v>
      </c>
    </row>
    <row r="30" spans="1:18" s="18" customFormat="1" ht="31.5" customHeight="1" x14ac:dyDescent="0.25">
      <c r="A30" s="805"/>
      <c r="B30" s="805"/>
      <c r="C30" s="805"/>
      <c r="D30" s="805"/>
      <c r="E30" s="924"/>
      <c r="F30" s="812"/>
      <c r="G30" s="849"/>
      <c r="H30" s="672" t="s">
        <v>918</v>
      </c>
      <c r="I30" s="672">
        <v>15</v>
      </c>
      <c r="J30" s="812"/>
      <c r="K30" s="812"/>
      <c r="L30" s="812"/>
      <c r="M30" s="812"/>
      <c r="N30" s="869"/>
      <c r="O30" s="812"/>
      <c r="P30" s="869"/>
      <c r="Q30" s="812"/>
      <c r="R30" s="812"/>
    </row>
    <row r="31" spans="1:18" s="18" customFormat="1" ht="31.5" customHeight="1" x14ac:dyDescent="0.25">
      <c r="A31" s="805"/>
      <c r="B31" s="805"/>
      <c r="C31" s="805"/>
      <c r="D31" s="805"/>
      <c r="E31" s="924"/>
      <c r="F31" s="812"/>
      <c r="G31" s="805" t="s">
        <v>170</v>
      </c>
      <c r="H31" s="667" t="s">
        <v>3314</v>
      </c>
      <c r="I31" s="672">
        <v>1</v>
      </c>
      <c r="J31" s="812"/>
      <c r="K31" s="812"/>
      <c r="L31" s="812"/>
      <c r="M31" s="812"/>
      <c r="N31" s="869"/>
      <c r="O31" s="812"/>
      <c r="P31" s="869"/>
      <c r="Q31" s="812"/>
      <c r="R31" s="812"/>
    </row>
    <row r="32" spans="1:18" s="18" customFormat="1" ht="31.5" customHeight="1" x14ac:dyDescent="0.25">
      <c r="A32" s="805"/>
      <c r="B32" s="849"/>
      <c r="C32" s="849"/>
      <c r="D32" s="849"/>
      <c r="E32" s="1314"/>
      <c r="F32" s="811"/>
      <c r="G32" s="849"/>
      <c r="H32" s="672" t="s">
        <v>918</v>
      </c>
      <c r="I32" s="672">
        <v>15</v>
      </c>
      <c r="J32" s="811"/>
      <c r="K32" s="811"/>
      <c r="L32" s="811"/>
      <c r="M32" s="811"/>
      <c r="N32" s="861"/>
      <c r="O32" s="811"/>
      <c r="P32" s="861"/>
      <c r="Q32" s="811"/>
      <c r="R32" s="811"/>
    </row>
    <row r="33" spans="1:18" s="18" customFormat="1" ht="56.25" customHeight="1" x14ac:dyDescent="0.25">
      <c r="A33" s="806">
        <v>22</v>
      </c>
      <c r="B33" s="806">
        <v>1</v>
      </c>
      <c r="C33" s="806">
        <v>4</v>
      </c>
      <c r="D33" s="806">
        <v>5</v>
      </c>
      <c r="E33" s="1313" t="s">
        <v>3666</v>
      </c>
      <c r="F33" s="810" t="s">
        <v>3667</v>
      </c>
      <c r="G33" s="806" t="s">
        <v>2315</v>
      </c>
      <c r="H33" s="672" t="s">
        <v>1286</v>
      </c>
      <c r="I33" s="672">
        <v>1</v>
      </c>
      <c r="J33" s="807" t="s">
        <v>3640</v>
      </c>
      <c r="K33" s="807"/>
      <c r="L33" s="807" t="s">
        <v>52</v>
      </c>
      <c r="M33" s="807"/>
      <c r="N33" s="1060">
        <v>9410.2099999999991</v>
      </c>
      <c r="O33" s="807"/>
      <c r="P33" s="1060">
        <v>9410.2099999999991</v>
      </c>
      <c r="Q33" s="807" t="s">
        <v>3608</v>
      </c>
      <c r="R33" s="807" t="s">
        <v>3609</v>
      </c>
    </row>
    <row r="34" spans="1:18" s="18" customFormat="1" ht="56.25" customHeight="1" x14ac:dyDescent="0.25">
      <c r="A34" s="806"/>
      <c r="B34" s="806"/>
      <c r="C34" s="806"/>
      <c r="D34" s="806"/>
      <c r="E34" s="1314"/>
      <c r="F34" s="811"/>
      <c r="G34" s="806"/>
      <c r="H34" s="672" t="s">
        <v>918</v>
      </c>
      <c r="I34" s="672">
        <v>35</v>
      </c>
      <c r="J34" s="807"/>
      <c r="K34" s="807"/>
      <c r="L34" s="807"/>
      <c r="M34" s="807"/>
      <c r="N34" s="1060"/>
      <c r="O34" s="807"/>
      <c r="P34" s="1060"/>
      <c r="Q34" s="807"/>
      <c r="R34" s="807"/>
    </row>
    <row r="35" spans="1:18" s="129" customFormat="1" ht="15" customHeight="1" x14ac:dyDescent="0.25">
      <c r="A35" s="128"/>
      <c r="B35" s="128"/>
      <c r="C35" s="128"/>
      <c r="D35" s="128"/>
      <c r="E35" s="128"/>
      <c r="F35" s="128"/>
      <c r="G35" s="128"/>
      <c r="H35" s="128"/>
      <c r="I35" s="128"/>
      <c r="J35" s="128"/>
      <c r="K35" s="128"/>
      <c r="L35" s="128"/>
      <c r="M35" s="128"/>
      <c r="N35" s="128"/>
      <c r="O35" s="128"/>
      <c r="P35" s="128"/>
      <c r="Q35" s="128"/>
      <c r="R35" s="128"/>
    </row>
    <row r="36" spans="1:18" x14ac:dyDescent="0.25">
      <c r="M36" s="1031" t="s">
        <v>242</v>
      </c>
      <c r="N36" s="1032"/>
      <c r="O36" s="1033" t="s">
        <v>243</v>
      </c>
      <c r="P36" s="1033"/>
    </row>
    <row r="37" spans="1:18" x14ac:dyDescent="0.25">
      <c r="M37" s="399" t="s">
        <v>244</v>
      </c>
      <c r="N37" s="399" t="s">
        <v>245</v>
      </c>
      <c r="O37" s="399" t="s">
        <v>244</v>
      </c>
      <c r="P37" s="399" t="s">
        <v>245</v>
      </c>
    </row>
    <row r="38" spans="1:18" x14ac:dyDescent="0.25">
      <c r="M38" s="337">
        <v>19</v>
      </c>
      <c r="N38" s="304">
        <f>O7+O8+O9+O10+O11+O13+P14+P15+P16+P17+P18+P19+P20+P21+P22+P23+P24+P29+P33</f>
        <v>409424.18000000005</v>
      </c>
      <c r="O38" s="337">
        <v>3</v>
      </c>
      <c r="P38" s="304">
        <f>O12+P25+P27</f>
        <v>86000</v>
      </c>
    </row>
  </sheetData>
  <mergeCells count="81">
    <mergeCell ref="M36:N36"/>
    <mergeCell ref="O36:P36"/>
    <mergeCell ref="L33:L34"/>
    <mergeCell ref="M33:M34"/>
    <mergeCell ref="N33:N34"/>
    <mergeCell ref="O33:O34"/>
    <mergeCell ref="P33:P34"/>
    <mergeCell ref="F33:F34"/>
    <mergeCell ref="G33:G34"/>
    <mergeCell ref="J33:J34"/>
    <mergeCell ref="K33:K34"/>
    <mergeCell ref="R33:R34"/>
    <mergeCell ref="Q33:Q34"/>
    <mergeCell ref="A33:A34"/>
    <mergeCell ref="B33:B34"/>
    <mergeCell ref="C33:C34"/>
    <mergeCell ref="D33:D34"/>
    <mergeCell ref="E33:E34"/>
    <mergeCell ref="N29:N32"/>
    <mergeCell ref="O29:O32"/>
    <mergeCell ref="P29:P32"/>
    <mergeCell ref="Q29:Q32"/>
    <mergeCell ref="R29:R32"/>
    <mergeCell ref="L29:L32"/>
    <mergeCell ref="M29:M32"/>
    <mergeCell ref="F27:F28"/>
    <mergeCell ref="G27:G28"/>
    <mergeCell ref="J27:J28"/>
    <mergeCell ref="G31:G32"/>
    <mergeCell ref="F29:F32"/>
    <mergeCell ref="G29:G30"/>
    <mergeCell ref="J29:J32"/>
    <mergeCell ref="K29:K32"/>
    <mergeCell ref="A29:A32"/>
    <mergeCell ref="B29:B32"/>
    <mergeCell ref="C29:C32"/>
    <mergeCell ref="D29:D32"/>
    <mergeCell ref="E29:E32"/>
    <mergeCell ref="Q27:Q28"/>
    <mergeCell ref="R27:R28"/>
    <mergeCell ref="A27:A28"/>
    <mergeCell ref="B27:B28"/>
    <mergeCell ref="C27:C28"/>
    <mergeCell ref="D27:D28"/>
    <mergeCell ref="E27:E28"/>
    <mergeCell ref="K27:K28"/>
    <mergeCell ref="L27:L28"/>
    <mergeCell ref="N27:N28"/>
    <mergeCell ref="O27:O28"/>
    <mergeCell ref="P27:P28"/>
    <mergeCell ref="M27:M28"/>
    <mergeCell ref="O25:O26"/>
    <mergeCell ref="P25:P26"/>
    <mergeCell ref="Q25:Q26"/>
    <mergeCell ref="R25:R26"/>
    <mergeCell ref="G25:G26"/>
    <mergeCell ref="J25:J26"/>
    <mergeCell ref="K25:K26"/>
    <mergeCell ref="L25:L26"/>
    <mergeCell ref="M25:M26"/>
    <mergeCell ref="N25:N26"/>
    <mergeCell ref="F4:F5"/>
    <mergeCell ref="A25:A26"/>
    <mergeCell ref="B25:B26"/>
    <mergeCell ref="C25:C26"/>
    <mergeCell ref="D25:D26"/>
    <mergeCell ref="E25:E26"/>
    <mergeCell ref="F25:F26"/>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EFFDC-425B-4DF7-88DB-960924C201FB}">
  <dimension ref="A1:U28"/>
  <sheetViews>
    <sheetView topLeftCell="A22"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6306</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ht="180" x14ac:dyDescent="0.25">
      <c r="A7" s="401">
        <v>1</v>
      </c>
      <c r="B7" s="330">
        <v>1</v>
      </c>
      <c r="C7" s="330">
        <v>4</v>
      </c>
      <c r="D7" s="330">
        <v>2</v>
      </c>
      <c r="E7" s="423" t="s">
        <v>5974</v>
      </c>
      <c r="F7" s="423" t="s">
        <v>5975</v>
      </c>
      <c r="G7" s="330" t="s">
        <v>165</v>
      </c>
      <c r="H7" s="330" t="s">
        <v>918</v>
      </c>
      <c r="I7" s="311" t="s">
        <v>196</v>
      </c>
      <c r="J7" s="612" t="s">
        <v>5976</v>
      </c>
      <c r="K7" s="353" t="s">
        <v>124</v>
      </c>
      <c r="L7" s="353"/>
      <c r="M7" s="349">
        <v>12539.94</v>
      </c>
      <c r="N7" s="349"/>
      <c r="O7" s="349">
        <v>12539.94</v>
      </c>
      <c r="P7" s="349"/>
      <c r="Q7" s="330" t="s">
        <v>756</v>
      </c>
      <c r="R7" s="330" t="s">
        <v>5977</v>
      </c>
    </row>
    <row r="8" spans="1:19" ht="105" x14ac:dyDescent="0.25">
      <c r="A8" s="401">
        <v>2</v>
      </c>
      <c r="B8" s="330">
        <v>1</v>
      </c>
      <c r="C8" s="330">
        <v>4</v>
      </c>
      <c r="D8" s="330">
        <v>2</v>
      </c>
      <c r="E8" s="423" t="s">
        <v>5978</v>
      </c>
      <c r="F8" s="612" t="s">
        <v>5979</v>
      </c>
      <c r="G8" s="330" t="s">
        <v>170</v>
      </c>
      <c r="H8" s="330" t="s">
        <v>918</v>
      </c>
      <c r="I8" s="311" t="s">
        <v>1008</v>
      </c>
      <c r="J8" s="423" t="s">
        <v>5980</v>
      </c>
      <c r="K8" s="353" t="s">
        <v>81</v>
      </c>
      <c r="L8" s="353"/>
      <c r="M8" s="349">
        <v>41712.199999999997</v>
      </c>
      <c r="N8" s="349"/>
      <c r="O8" s="349">
        <v>41712.199999999997</v>
      </c>
      <c r="P8" s="349"/>
      <c r="Q8" s="330" t="s">
        <v>756</v>
      </c>
      <c r="R8" s="330" t="s">
        <v>5977</v>
      </c>
    </row>
    <row r="9" spans="1:19" ht="135" x14ac:dyDescent="0.25">
      <c r="A9" s="401">
        <v>3</v>
      </c>
      <c r="B9" s="337">
        <v>1</v>
      </c>
      <c r="C9" s="337">
        <v>4</v>
      </c>
      <c r="D9" s="330">
        <v>2</v>
      </c>
      <c r="E9" s="423" t="s">
        <v>5981</v>
      </c>
      <c r="F9" s="423" t="s">
        <v>5982</v>
      </c>
      <c r="G9" s="330" t="s">
        <v>170</v>
      </c>
      <c r="H9" s="330" t="s">
        <v>918</v>
      </c>
      <c r="I9" s="311" t="s">
        <v>293</v>
      </c>
      <c r="J9" s="367" t="s">
        <v>5983</v>
      </c>
      <c r="K9" s="353" t="s">
        <v>52</v>
      </c>
      <c r="L9" s="353"/>
      <c r="M9" s="349">
        <v>70013.899999999994</v>
      </c>
      <c r="N9" s="349"/>
      <c r="O9" s="350">
        <v>70013.899999999994</v>
      </c>
      <c r="P9" s="350"/>
      <c r="Q9" s="330" t="s">
        <v>756</v>
      </c>
      <c r="R9" s="330" t="s">
        <v>5977</v>
      </c>
    </row>
    <row r="10" spans="1:19" ht="255" x14ac:dyDescent="0.25">
      <c r="A10" s="401">
        <v>4</v>
      </c>
      <c r="B10" s="337">
        <v>1</v>
      </c>
      <c r="C10" s="337">
        <v>4</v>
      </c>
      <c r="D10" s="330">
        <v>5</v>
      </c>
      <c r="E10" s="423" t="s">
        <v>5984</v>
      </c>
      <c r="F10" s="423" t="s">
        <v>5985</v>
      </c>
      <c r="G10" s="330" t="s">
        <v>170</v>
      </c>
      <c r="H10" s="330" t="s">
        <v>918</v>
      </c>
      <c r="I10" s="311" t="s">
        <v>293</v>
      </c>
      <c r="J10" s="423" t="s">
        <v>5986</v>
      </c>
      <c r="K10" s="353" t="s">
        <v>81</v>
      </c>
      <c r="L10" s="353"/>
      <c r="M10" s="350">
        <v>10011.5</v>
      </c>
      <c r="N10" s="350"/>
      <c r="O10" s="350">
        <v>10011.5</v>
      </c>
      <c r="P10" s="350"/>
      <c r="Q10" s="330" t="s">
        <v>756</v>
      </c>
      <c r="R10" s="330" t="s">
        <v>5977</v>
      </c>
    </row>
    <row r="11" spans="1:19" ht="120" x14ac:dyDescent="0.25">
      <c r="A11" s="420">
        <v>5</v>
      </c>
      <c r="B11" s="366">
        <v>1</v>
      </c>
      <c r="C11" s="366">
        <v>4</v>
      </c>
      <c r="D11" s="351">
        <v>2</v>
      </c>
      <c r="E11" s="423" t="s">
        <v>5987</v>
      </c>
      <c r="F11" s="423" t="s">
        <v>5988</v>
      </c>
      <c r="G11" s="351" t="s">
        <v>79</v>
      </c>
      <c r="H11" s="351" t="s">
        <v>918</v>
      </c>
      <c r="I11" s="395" t="s">
        <v>5989</v>
      </c>
      <c r="J11" s="423" t="s">
        <v>5990</v>
      </c>
      <c r="K11" s="409" t="s">
        <v>81</v>
      </c>
      <c r="L11" s="409"/>
      <c r="M11" s="365">
        <v>14109.609999999999</v>
      </c>
      <c r="N11" s="365"/>
      <c r="O11" s="365">
        <v>14109.609999999999</v>
      </c>
      <c r="P11" s="365"/>
      <c r="Q11" s="330" t="s">
        <v>756</v>
      </c>
      <c r="R11" s="330" t="s">
        <v>5977</v>
      </c>
    </row>
    <row r="12" spans="1:19" s="129" customFormat="1" ht="120" x14ac:dyDescent="0.25">
      <c r="A12" s="337">
        <v>6</v>
      </c>
      <c r="B12" s="357">
        <v>1</v>
      </c>
      <c r="C12" s="357">
        <v>4</v>
      </c>
      <c r="D12" s="359">
        <v>2</v>
      </c>
      <c r="E12" s="598" t="s">
        <v>5991</v>
      </c>
      <c r="F12" s="613" t="s">
        <v>5992</v>
      </c>
      <c r="G12" s="359" t="s">
        <v>165</v>
      </c>
      <c r="H12" s="359" t="s">
        <v>918</v>
      </c>
      <c r="I12" s="398" t="s">
        <v>5993</v>
      </c>
      <c r="J12" s="614" t="s">
        <v>5994</v>
      </c>
      <c r="K12" s="362" t="s">
        <v>52</v>
      </c>
      <c r="L12" s="362"/>
      <c r="M12" s="355">
        <v>9644.73</v>
      </c>
      <c r="N12" s="355"/>
      <c r="O12" s="355">
        <v>9644.73</v>
      </c>
      <c r="P12" s="355"/>
      <c r="Q12" s="359" t="s">
        <v>756</v>
      </c>
      <c r="R12" s="358" t="s">
        <v>5977</v>
      </c>
    </row>
    <row r="13" spans="1:19" ht="135" x14ac:dyDescent="0.25">
      <c r="A13" s="401">
        <v>7</v>
      </c>
      <c r="B13" s="337">
        <v>1</v>
      </c>
      <c r="C13" s="337">
        <v>4</v>
      </c>
      <c r="D13" s="330">
        <v>2</v>
      </c>
      <c r="E13" s="423" t="s">
        <v>5995</v>
      </c>
      <c r="F13" s="423" t="s">
        <v>5996</v>
      </c>
      <c r="G13" s="330" t="s">
        <v>165</v>
      </c>
      <c r="H13" s="330" t="s">
        <v>918</v>
      </c>
      <c r="I13" s="311" t="s">
        <v>1046</v>
      </c>
      <c r="J13" s="367" t="s">
        <v>5997</v>
      </c>
      <c r="K13" s="353" t="s">
        <v>52</v>
      </c>
      <c r="L13" s="353"/>
      <c r="M13" s="350">
        <v>4674.12</v>
      </c>
      <c r="N13" s="350"/>
      <c r="O13" s="350">
        <v>4674.12</v>
      </c>
      <c r="P13" s="350"/>
      <c r="Q13" s="330" t="s">
        <v>756</v>
      </c>
      <c r="R13" s="351" t="str">
        <f>R15</f>
        <v>Kalsk 91
66-100 Sulechów</v>
      </c>
    </row>
    <row r="14" spans="1:19" s="129" customFormat="1" ht="210" x14ac:dyDescent="0.25">
      <c r="A14" s="337">
        <v>8</v>
      </c>
      <c r="B14" s="337">
        <v>1</v>
      </c>
      <c r="C14" s="337">
        <v>4</v>
      </c>
      <c r="D14" s="330">
        <v>2</v>
      </c>
      <c r="E14" s="367" t="s">
        <v>5998</v>
      </c>
      <c r="F14" s="367" t="s">
        <v>5999</v>
      </c>
      <c r="G14" s="330" t="s">
        <v>6000</v>
      </c>
      <c r="H14" s="330" t="s">
        <v>918</v>
      </c>
      <c r="I14" s="311" t="s">
        <v>1687</v>
      </c>
      <c r="J14" s="367" t="s">
        <v>6001</v>
      </c>
      <c r="K14" s="353" t="s">
        <v>52</v>
      </c>
      <c r="L14" s="353"/>
      <c r="M14" s="350">
        <v>18014.86</v>
      </c>
      <c r="N14" s="350"/>
      <c r="O14" s="350">
        <v>18014.86</v>
      </c>
      <c r="P14" s="350"/>
      <c r="Q14" s="330" t="s">
        <v>756</v>
      </c>
      <c r="R14" s="330" t="s">
        <v>5977</v>
      </c>
    </row>
    <row r="15" spans="1:19" ht="120" x14ac:dyDescent="0.25">
      <c r="A15" s="337">
        <v>9</v>
      </c>
      <c r="B15" s="337">
        <v>1</v>
      </c>
      <c r="C15" s="337">
        <v>4</v>
      </c>
      <c r="D15" s="330">
        <v>2</v>
      </c>
      <c r="E15" s="423" t="s">
        <v>6002</v>
      </c>
      <c r="F15" s="423" t="s">
        <v>6003</v>
      </c>
      <c r="G15" s="330" t="s">
        <v>165</v>
      </c>
      <c r="H15" s="330" t="s">
        <v>918</v>
      </c>
      <c r="I15" s="311" t="s">
        <v>1046</v>
      </c>
      <c r="J15" s="367" t="s">
        <v>6004</v>
      </c>
      <c r="K15" s="353" t="s">
        <v>81</v>
      </c>
      <c r="L15" s="353"/>
      <c r="M15" s="350">
        <v>4756.2100000000009</v>
      </c>
      <c r="N15" s="350"/>
      <c r="O15" s="350">
        <v>4756.2100000000009</v>
      </c>
      <c r="P15" s="350"/>
      <c r="Q15" s="330" t="s">
        <v>756</v>
      </c>
      <c r="R15" s="330" t="s">
        <v>5977</v>
      </c>
    </row>
    <row r="16" spans="1:19" ht="375" x14ac:dyDescent="0.25">
      <c r="A16" s="337">
        <v>10</v>
      </c>
      <c r="B16" s="337">
        <v>1</v>
      </c>
      <c r="C16" s="337">
        <v>4</v>
      </c>
      <c r="D16" s="330">
        <v>2</v>
      </c>
      <c r="E16" s="367" t="s">
        <v>6005</v>
      </c>
      <c r="F16" s="367" t="s">
        <v>6006</v>
      </c>
      <c r="G16" s="330" t="s">
        <v>165</v>
      </c>
      <c r="H16" s="330" t="s">
        <v>918</v>
      </c>
      <c r="I16" s="311" t="s">
        <v>964</v>
      </c>
      <c r="J16" s="367" t="s">
        <v>6007</v>
      </c>
      <c r="K16" s="353" t="s">
        <v>52</v>
      </c>
      <c r="L16" s="353"/>
      <c r="M16" s="350">
        <v>6276.43</v>
      </c>
      <c r="N16" s="350"/>
      <c r="O16" s="350">
        <v>6276.43</v>
      </c>
      <c r="P16" s="350"/>
      <c r="Q16" s="330" t="s">
        <v>756</v>
      </c>
      <c r="R16" s="330" t="s">
        <v>5977</v>
      </c>
    </row>
    <row r="17" spans="1:21" s="129" customFormat="1" ht="135" x14ac:dyDescent="0.25">
      <c r="A17" s="337">
        <v>11</v>
      </c>
      <c r="B17" s="337">
        <v>1</v>
      </c>
      <c r="C17" s="337">
        <v>4</v>
      </c>
      <c r="D17" s="330">
        <v>5</v>
      </c>
      <c r="E17" s="367" t="s">
        <v>6008</v>
      </c>
      <c r="F17" s="367" t="s">
        <v>6009</v>
      </c>
      <c r="G17" s="330" t="s">
        <v>170</v>
      </c>
      <c r="H17" s="330" t="s">
        <v>918</v>
      </c>
      <c r="I17" s="311" t="s">
        <v>1687</v>
      </c>
      <c r="J17" s="604" t="s">
        <v>6010</v>
      </c>
      <c r="K17" s="353"/>
      <c r="L17" s="353" t="s">
        <v>41</v>
      </c>
      <c r="M17" s="350"/>
      <c r="N17" s="350">
        <v>48800</v>
      </c>
      <c r="O17" s="350"/>
      <c r="P17" s="350">
        <v>48800</v>
      </c>
      <c r="Q17" s="330" t="s">
        <v>756</v>
      </c>
      <c r="R17" s="330" t="s">
        <v>5977</v>
      </c>
    </row>
    <row r="18" spans="1:21" s="129" customFormat="1" ht="165" x14ac:dyDescent="0.25">
      <c r="A18" s="356">
        <v>12</v>
      </c>
      <c r="B18" s="356">
        <v>1</v>
      </c>
      <c r="C18" s="356">
        <v>4</v>
      </c>
      <c r="D18" s="358">
        <v>5</v>
      </c>
      <c r="E18" s="466" t="s">
        <v>6011</v>
      </c>
      <c r="F18" s="466" t="s">
        <v>6012</v>
      </c>
      <c r="G18" s="358" t="s">
        <v>79</v>
      </c>
      <c r="H18" s="358" t="s">
        <v>918</v>
      </c>
      <c r="I18" s="358" t="s">
        <v>6013</v>
      </c>
      <c r="J18" s="367" t="s">
        <v>6014</v>
      </c>
      <c r="K18" s="361"/>
      <c r="L18" s="361" t="s">
        <v>81</v>
      </c>
      <c r="M18" s="354"/>
      <c r="N18" s="354">
        <v>15000</v>
      </c>
      <c r="O18" s="354"/>
      <c r="P18" s="354">
        <v>15000</v>
      </c>
      <c r="Q18" s="358" t="s">
        <v>756</v>
      </c>
      <c r="R18" s="358" t="s">
        <v>5977</v>
      </c>
    </row>
    <row r="19" spans="1:21" s="129" customFormat="1" ht="195" x14ac:dyDescent="0.25">
      <c r="A19" s="337">
        <v>13</v>
      </c>
      <c r="B19" s="337">
        <v>1</v>
      </c>
      <c r="C19" s="337">
        <v>4</v>
      </c>
      <c r="D19" s="330">
        <v>5</v>
      </c>
      <c r="E19" s="367" t="s">
        <v>6015</v>
      </c>
      <c r="F19" s="367" t="s">
        <v>6016</v>
      </c>
      <c r="G19" s="330" t="s">
        <v>170</v>
      </c>
      <c r="H19" s="330" t="s">
        <v>918</v>
      </c>
      <c r="I19" s="311" t="s">
        <v>1008</v>
      </c>
      <c r="J19" s="367" t="s">
        <v>6017</v>
      </c>
      <c r="K19" s="353"/>
      <c r="L19" s="361" t="s">
        <v>52</v>
      </c>
      <c r="M19" s="350"/>
      <c r="N19" s="350">
        <v>55000</v>
      </c>
      <c r="O19" s="350"/>
      <c r="P19" s="350">
        <v>55000</v>
      </c>
      <c r="Q19" s="330" t="s">
        <v>756</v>
      </c>
      <c r="R19" s="330" t="s">
        <v>5977</v>
      </c>
    </row>
    <row r="20" spans="1:21" s="129" customFormat="1" ht="225" x14ac:dyDescent="0.25">
      <c r="A20" s="337">
        <v>14</v>
      </c>
      <c r="B20" s="330">
        <v>1</v>
      </c>
      <c r="C20" s="330">
        <v>4</v>
      </c>
      <c r="D20" s="330">
        <v>2</v>
      </c>
      <c r="E20" s="367" t="s">
        <v>6018</v>
      </c>
      <c r="F20" s="367" t="s">
        <v>6019</v>
      </c>
      <c r="G20" s="330" t="s">
        <v>170</v>
      </c>
      <c r="H20" s="330" t="s">
        <v>918</v>
      </c>
      <c r="I20" s="330">
        <v>40</v>
      </c>
      <c r="J20" s="367" t="s">
        <v>6020</v>
      </c>
      <c r="K20" s="330"/>
      <c r="L20" s="361" t="s">
        <v>52</v>
      </c>
      <c r="M20" s="615"/>
      <c r="N20" s="349">
        <v>12000</v>
      </c>
      <c r="O20" s="615"/>
      <c r="P20" s="349">
        <v>12000</v>
      </c>
      <c r="Q20" s="330" t="s">
        <v>756</v>
      </c>
      <c r="R20" s="330" t="s">
        <v>5977</v>
      </c>
      <c r="S20" s="616"/>
      <c r="T20" s="616"/>
      <c r="U20" s="617"/>
    </row>
    <row r="21" spans="1:21" s="129" customFormat="1" ht="210" x14ac:dyDescent="0.25">
      <c r="A21" s="337">
        <v>15</v>
      </c>
      <c r="B21" s="330">
        <v>1</v>
      </c>
      <c r="C21" s="330">
        <v>4</v>
      </c>
      <c r="D21" s="330">
        <v>2</v>
      </c>
      <c r="E21" s="367" t="s">
        <v>6021</v>
      </c>
      <c r="F21" s="367" t="s">
        <v>6022</v>
      </c>
      <c r="G21" s="330" t="s">
        <v>170</v>
      </c>
      <c r="H21" s="330" t="s">
        <v>918</v>
      </c>
      <c r="I21" s="330">
        <v>20</v>
      </c>
      <c r="J21" s="367" t="s">
        <v>6023</v>
      </c>
      <c r="K21" s="330"/>
      <c r="L21" s="361" t="s">
        <v>81</v>
      </c>
      <c r="M21" s="615"/>
      <c r="N21" s="349">
        <v>12200</v>
      </c>
      <c r="O21" s="615"/>
      <c r="P21" s="349">
        <v>12200</v>
      </c>
      <c r="Q21" s="330" t="s">
        <v>756</v>
      </c>
      <c r="R21" s="330" t="s">
        <v>5977</v>
      </c>
    </row>
    <row r="22" spans="1:21" s="618" customFormat="1" ht="36.75" customHeight="1" x14ac:dyDescent="0.25">
      <c r="A22" s="1287">
        <v>16</v>
      </c>
      <c r="B22" s="1287">
        <v>1</v>
      </c>
      <c r="C22" s="1027" t="s">
        <v>6024</v>
      </c>
      <c r="D22" s="1287">
        <v>5</v>
      </c>
      <c r="E22" s="1384" t="s">
        <v>6025</v>
      </c>
      <c r="F22" s="1027" t="s">
        <v>6026</v>
      </c>
      <c r="G22" s="1027" t="s">
        <v>170</v>
      </c>
      <c r="H22" s="1027" t="s">
        <v>918</v>
      </c>
      <c r="I22" s="1386" t="s">
        <v>1687</v>
      </c>
      <c r="J22" s="978" t="s">
        <v>6027</v>
      </c>
      <c r="K22" s="1388"/>
      <c r="L22" s="1388" t="s">
        <v>52</v>
      </c>
      <c r="M22" s="1288"/>
      <c r="N22" s="1288">
        <v>135000</v>
      </c>
      <c r="O22" s="1288"/>
      <c r="P22" s="1288">
        <v>135000</v>
      </c>
      <c r="Q22" s="1027" t="s">
        <v>700</v>
      </c>
      <c r="R22" s="1027" t="s">
        <v>6028</v>
      </c>
      <c r="S22"/>
      <c r="T22"/>
    </row>
    <row r="23" spans="1:21" ht="219.75" customHeight="1" x14ac:dyDescent="0.25">
      <c r="A23" s="989"/>
      <c r="B23" s="989"/>
      <c r="C23" s="990"/>
      <c r="D23" s="989"/>
      <c r="E23" s="1385"/>
      <c r="F23" s="990"/>
      <c r="G23" s="990"/>
      <c r="H23" s="990"/>
      <c r="I23" s="1387"/>
      <c r="J23" s="979"/>
      <c r="K23" s="1389"/>
      <c r="L23" s="1389"/>
      <c r="M23" s="1289"/>
      <c r="N23" s="1289"/>
      <c r="O23" s="1289"/>
      <c r="P23" s="1289"/>
      <c r="Q23" s="990"/>
      <c r="R23" s="990"/>
    </row>
    <row r="24" spans="1:21" s="129" customFormat="1" ht="135" x14ac:dyDescent="0.25">
      <c r="A24" s="337">
        <v>17</v>
      </c>
      <c r="B24" s="337">
        <v>1</v>
      </c>
      <c r="C24" s="337">
        <v>4</v>
      </c>
      <c r="D24" s="337">
        <v>2</v>
      </c>
      <c r="E24" s="407" t="s">
        <v>6029</v>
      </c>
      <c r="F24" s="407" t="s">
        <v>6030</v>
      </c>
      <c r="G24" s="330" t="s">
        <v>983</v>
      </c>
      <c r="H24" s="330" t="s">
        <v>918</v>
      </c>
      <c r="I24" s="330" t="s">
        <v>6031</v>
      </c>
      <c r="J24" s="407" t="s">
        <v>6032</v>
      </c>
      <c r="K24" s="407"/>
      <c r="L24" s="330" t="s">
        <v>52</v>
      </c>
      <c r="M24" s="330"/>
      <c r="N24" s="349">
        <v>17000</v>
      </c>
      <c r="O24" s="330"/>
      <c r="P24" s="349">
        <v>17000</v>
      </c>
      <c r="Q24" s="330" t="s">
        <v>756</v>
      </c>
      <c r="R24" s="330" t="s">
        <v>5977</v>
      </c>
    </row>
    <row r="26" spans="1:21" x14ac:dyDescent="0.25">
      <c r="M26" s="1031" t="s">
        <v>242</v>
      </c>
      <c r="N26" s="1032"/>
      <c r="O26" s="1033" t="s">
        <v>243</v>
      </c>
      <c r="P26" s="1033"/>
    </row>
    <row r="27" spans="1:21" x14ac:dyDescent="0.25">
      <c r="M27" s="399" t="s">
        <v>244</v>
      </c>
      <c r="N27" s="399" t="s">
        <v>245</v>
      </c>
      <c r="O27" s="399" t="s">
        <v>244</v>
      </c>
      <c r="P27" s="399" t="s">
        <v>245</v>
      </c>
    </row>
    <row r="28" spans="1:21" x14ac:dyDescent="0.25">
      <c r="M28" s="62">
        <v>16</v>
      </c>
      <c r="N28" s="375">
        <v>351753.5</v>
      </c>
      <c r="O28" s="380">
        <v>1</v>
      </c>
      <c r="P28" s="375">
        <v>135000</v>
      </c>
    </row>
  </sheetData>
  <mergeCells count="34">
    <mergeCell ref="O22:O23"/>
    <mergeCell ref="P22:P23"/>
    <mergeCell ref="Q22:Q23"/>
    <mergeCell ref="R22:R23"/>
    <mergeCell ref="M26:N26"/>
    <mergeCell ref="O26:P26"/>
    <mergeCell ref="N22:N23"/>
    <mergeCell ref="I22:I23"/>
    <mergeCell ref="J22:J23"/>
    <mergeCell ref="K22:K23"/>
    <mergeCell ref="L22:L23"/>
    <mergeCell ref="M22:M23"/>
    <mergeCell ref="Q4:Q5"/>
    <mergeCell ref="R4:R5"/>
    <mergeCell ref="A22:A23"/>
    <mergeCell ref="B22:B23"/>
    <mergeCell ref="C22:C23"/>
    <mergeCell ref="D22:D23"/>
    <mergeCell ref="E22:E23"/>
    <mergeCell ref="F22:F23"/>
    <mergeCell ref="G22:G23"/>
    <mergeCell ref="H22:H23"/>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9870-384D-43AF-BB15-3B66230E14F5}">
  <dimension ref="A1:S30"/>
  <sheetViews>
    <sheetView topLeftCell="A22" zoomScale="60" zoomScaleNormal="60" workbookViewId="0">
      <selection activeCell="J34" sqref="J34"/>
    </sheetView>
  </sheetViews>
  <sheetFormatPr defaultRowHeight="15" x14ac:dyDescent="0.25"/>
  <cols>
    <col min="1" max="1" width="4.7109375" customWidth="1"/>
    <col min="2" max="2" width="8.85546875" customWidth="1"/>
    <col min="3" max="3" width="11.42578125" customWidth="1"/>
    <col min="4" max="4" width="9.7109375" customWidth="1"/>
    <col min="5" max="5" width="47.855468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3" width="14.7109375" customWidth="1"/>
    <col min="14" max="14" width="16.5703125" customWidth="1"/>
    <col min="15"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6307</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129" customFormat="1" ht="195" x14ac:dyDescent="0.25">
      <c r="A7" s="401">
        <v>1</v>
      </c>
      <c r="B7" s="337">
        <v>1</v>
      </c>
      <c r="C7" s="337">
        <v>4</v>
      </c>
      <c r="D7" s="330">
        <v>2</v>
      </c>
      <c r="E7" s="330" t="s">
        <v>3668</v>
      </c>
      <c r="F7" s="330" t="s">
        <v>3669</v>
      </c>
      <c r="G7" s="330" t="s">
        <v>170</v>
      </c>
      <c r="H7" s="353" t="s">
        <v>3420</v>
      </c>
      <c r="I7" s="311" t="s">
        <v>293</v>
      </c>
      <c r="J7" s="412" t="s">
        <v>3670</v>
      </c>
      <c r="K7" s="353" t="s">
        <v>124</v>
      </c>
      <c r="L7" s="353"/>
      <c r="M7" s="413">
        <v>25000</v>
      </c>
      <c r="N7" s="349"/>
      <c r="O7" s="349">
        <v>25000</v>
      </c>
      <c r="P7" s="350"/>
      <c r="Q7" s="412" t="s">
        <v>3671</v>
      </c>
      <c r="R7" s="412" t="s">
        <v>3672</v>
      </c>
    </row>
    <row r="8" spans="1:19" s="129" customFormat="1" ht="105" x14ac:dyDescent="0.25">
      <c r="A8" s="401">
        <v>2</v>
      </c>
      <c r="B8" s="330">
        <v>1</v>
      </c>
      <c r="C8" s="330">
        <v>4</v>
      </c>
      <c r="D8" s="330">
        <v>2</v>
      </c>
      <c r="E8" s="330" t="s">
        <v>3673</v>
      </c>
      <c r="F8" s="330" t="s">
        <v>3674</v>
      </c>
      <c r="G8" s="330" t="s">
        <v>3675</v>
      </c>
      <c r="H8" s="330" t="s">
        <v>3420</v>
      </c>
      <c r="I8" s="311" t="s">
        <v>970</v>
      </c>
      <c r="J8" s="414" t="s">
        <v>3676</v>
      </c>
      <c r="K8" s="353" t="s">
        <v>124</v>
      </c>
      <c r="L8" s="353"/>
      <c r="M8" s="413">
        <v>8700</v>
      </c>
      <c r="N8" s="349"/>
      <c r="O8" s="349">
        <v>8700</v>
      </c>
      <c r="P8" s="349"/>
      <c r="Q8" s="412" t="s">
        <v>3671</v>
      </c>
      <c r="R8" s="412" t="s">
        <v>3677</v>
      </c>
    </row>
    <row r="9" spans="1:19" s="129" customFormat="1" ht="135" x14ac:dyDescent="0.25">
      <c r="A9" s="401">
        <v>3</v>
      </c>
      <c r="B9" s="337">
        <v>1</v>
      </c>
      <c r="C9" s="337">
        <v>4</v>
      </c>
      <c r="D9" s="330">
        <v>5</v>
      </c>
      <c r="E9" s="330" t="s">
        <v>3678</v>
      </c>
      <c r="F9" s="330" t="s">
        <v>3679</v>
      </c>
      <c r="G9" s="330" t="s">
        <v>170</v>
      </c>
      <c r="H9" s="353" t="s">
        <v>3420</v>
      </c>
      <c r="I9" s="311" t="s">
        <v>293</v>
      </c>
      <c r="J9" s="412" t="s">
        <v>3680</v>
      </c>
      <c r="K9" s="353" t="s">
        <v>124</v>
      </c>
      <c r="L9" s="353"/>
      <c r="M9" s="415">
        <v>50300</v>
      </c>
      <c r="N9" s="349"/>
      <c r="O9" s="350">
        <v>50300</v>
      </c>
      <c r="P9" s="350"/>
      <c r="Q9" s="412" t="s">
        <v>3671</v>
      </c>
      <c r="R9" s="412" t="s">
        <v>3681</v>
      </c>
    </row>
    <row r="10" spans="1:19" s="129" customFormat="1" ht="135" x14ac:dyDescent="0.25">
      <c r="A10" s="401">
        <v>4</v>
      </c>
      <c r="B10" s="330">
        <v>1</v>
      </c>
      <c r="C10" s="330">
        <v>4</v>
      </c>
      <c r="D10" s="330">
        <v>2</v>
      </c>
      <c r="E10" s="330" t="s">
        <v>3682</v>
      </c>
      <c r="F10" s="330" t="s">
        <v>3683</v>
      </c>
      <c r="G10" s="330" t="s">
        <v>170</v>
      </c>
      <c r="H10" s="330" t="s">
        <v>3420</v>
      </c>
      <c r="I10" s="311" t="s">
        <v>1046</v>
      </c>
      <c r="J10" s="414" t="s">
        <v>3684</v>
      </c>
      <c r="K10" s="353" t="s">
        <v>124</v>
      </c>
      <c r="L10" s="353"/>
      <c r="M10" s="350">
        <v>19000</v>
      </c>
      <c r="N10" s="349"/>
      <c r="O10" s="350">
        <v>19000</v>
      </c>
      <c r="P10" s="349"/>
      <c r="Q10" s="412" t="s">
        <v>3671</v>
      </c>
      <c r="R10" s="412" t="s">
        <v>3685</v>
      </c>
    </row>
    <row r="11" spans="1:19" s="129" customFormat="1" ht="180" x14ac:dyDescent="0.25">
      <c r="A11" s="401">
        <v>5</v>
      </c>
      <c r="B11" s="330">
        <v>1</v>
      </c>
      <c r="C11" s="330">
        <v>4</v>
      </c>
      <c r="D11" s="330">
        <v>2</v>
      </c>
      <c r="E11" s="330" t="s">
        <v>3686</v>
      </c>
      <c r="F11" s="330" t="s">
        <v>3687</v>
      </c>
      <c r="G11" s="330" t="s">
        <v>170</v>
      </c>
      <c r="H11" s="330" t="s">
        <v>3420</v>
      </c>
      <c r="I11" s="311" t="s">
        <v>293</v>
      </c>
      <c r="J11" s="414" t="s">
        <v>3688</v>
      </c>
      <c r="K11" s="353" t="s">
        <v>124</v>
      </c>
      <c r="L11" s="353"/>
      <c r="M11" s="350">
        <v>17000</v>
      </c>
      <c r="N11" s="349"/>
      <c r="O11" s="350">
        <v>17000</v>
      </c>
      <c r="P11" s="349"/>
      <c r="Q11" s="412" t="s">
        <v>3671</v>
      </c>
      <c r="R11" s="412" t="s">
        <v>3681</v>
      </c>
    </row>
    <row r="12" spans="1:19" s="18" customFormat="1" ht="120" x14ac:dyDescent="0.25">
      <c r="A12" s="225">
        <v>6</v>
      </c>
      <c r="B12" s="672">
        <v>1</v>
      </c>
      <c r="C12" s="672">
        <v>4</v>
      </c>
      <c r="D12" s="667">
        <v>5</v>
      </c>
      <c r="E12" s="667" t="s">
        <v>3689</v>
      </c>
      <c r="F12" s="667" t="s">
        <v>3690</v>
      </c>
      <c r="G12" s="667" t="s">
        <v>280</v>
      </c>
      <c r="H12" s="676" t="s">
        <v>339</v>
      </c>
      <c r="I12" s="16" t="s">
        <v>970</v>
      </c>
      <c r="J12" s="667" t="s">
        <v>3691</v>
      </c>
      <c r="K12" s="676" t="s">
        <v>3692</v>
      </c>
      <c r="L12" s="676"/>
      <c r="M12" s="677">
        <v>26405</v>
      </c>
      <c r="N12" s="677"/>
      <c r="O12" s="677">
        <v>19780</v>
      </c>
      <c r="P12" s="677"/>
      <c r="Q12" s="667" t="s">
        <v>3430</v>
      </c>
      <c r="R12" s="667" t="s">
        <v>3693</v>
      </c>
    </row>
    <row r="13" spans="1:19" s="18" customFormat="1" ht="150" x14ac:dyDescent="0.25">
      <c r="A13" s="225">
        <v>7</v>
      </c>
      <c r="B13" s="667">
        <v>1</v>
      </c>
      <c r="C13" s="667">
        <v>4</v>
      </c>
      <c r="D13" s="667">
        <v>5</v>
      </c>
      <c r="E13" s="667" t="s">
        <v>3694</v>
      </c>
      <c r="F13" s="667" t="s">
        <v>3695</v>
      </c>
      <c r="G13" s="667" t="s">
        <v>170</v>
      </c>
      <c r="H13" s="667" t="s">
        <v>3420</v>
      </c>
      <c r="I13" s="16" t="s">
        <v>293</v>
      </c>
      <c r="J13" s="771" t="s">
        <v>3696</v>
      </c>
      <c r="K13" s="676" t="s">
        <v>52</v>
      </c>
      <c r="L13" s="676"/>
      <c r="M13" s="677">
        <v>18000</v>
      </c>
      <c r="N13" s="685"/>
      <c r="O13" s="677">
        <v>18000</v>
      </c>
      <c r="P13" s="685"/>
      <c r="Q13" s="771" t="s">
        <v>3671</v>
      </c>
      <c r="R13" s="771" t="s">
        <v>3697</v>
      </c>
      <c r="S13" s="17"/>
    </row>
    <row r="14" spans="1:19" s="129" customFormat="1" ht="240" x14ac:dyDescent="0.25">
      <c r="A14" s="401">
        <v>8</v>
      </c>
      <c r="B14" s="412">
        <v>1</v>
      </c>
      <c r="C14" s="412">
        <v>4</v>
      </c>
      <c r="D14" s="412">
        <v>5</v>
      </c>
      <c r="E14" s="412" t="s">
        <v>3698</v>
      </c>
      <c r="F14" s="412" t="s">
        <v>3699</v>
      </c>
      <c r="G14" s="412" t="s">
        <v>170</v>
      </c>
      <c r="H14" s="412" t="s">
        <v>3700</v>
      </c>
      <c r="I14" s="412" t="s">
        <v>3701</v>
      </c>
      <c r="J14" s="412" t="s">
        <v>3702</v>
      </c>
      <c r="K14" s="412"/>
      <c r="L14" s="412" t="s">
        <v>73</v>
      </c>
      <c r="M14" s="416"/>
      <c r="N14" s="416">
        <v>26000</v>
      </c>
      <c r="O14" s="416"/>
      <c r="P14" s="417">
        <v>26000</v>
      </c>
      <c r="Q14" s="412" t="s">
        <v>3671</v>
      </c>
      <c r="R14" s="412" t="s">
        <v>3703</v>
      </c>
      <c r="S14" s="312"/>
    </row>
    <row r="15" spans="1:19" s="129" customFormat="1" ht="255" x14ac:dyDescent="0.25">
      <c r="A15" s="401">
        <v>9</v>
      </c>
      <c r="B15" s="412">
        <v>1</v>
      </c>
      <c r="C15" s="412">
        <v>4</v>
      </c>
      <c r="D15" s="412">
        <v>5</v>
      </c>
      <c r="E15" s="412" t="s">
        <v>3704</v>
      </c>
      <c r="F15" s="412" t="s">
        <v>3705</v>
      </c>
      <c r="G15" s="412" t="s">
        <v>79</v>
      </c>
      <c r="H15" s="412" t="s">
        <v>3706</v>
      </c>
      <c r="I15" s="412" t="s">
        <v>3707</v>
      </c>
      <c r="J15" s="412" t="s">
        <v>3708</v>
      </c>
      <c r="K15" s="412"/>
      <c r="L15" s="412" t="s">
        <v>73</v>
      </c>
      <c r="M15" s="416"/>
      <c r="N15" s="416">
        <v>21000</v>
      </c>
      <c r="O15" s="416"/>
      <c r="P15" s="417">
        <v>21000</v>
      </c>
      <c r="Q15" s="412" t="s">
        <v>3671</v>
      </c>
      <c r="R15" s="412" t="s">
        <v>3703</v>
      </c>
      <c r="S15" s="312"/>
    </row>
    <row r="16" spans="1:19" s="129" customFormat="1" ht="165" x14ac:dyDescent="0.25">
      <c r="A16" s="337">
        <v>10</v>
      </c>
      <c r="B16" s="412">
        <v>1</v>
      </c>
      <c r="C16" s="412">
        <v>4</v>
      </c>
      <c r="D16" s="412">
        <v>5</v>
      </c>
      <c r="E16" s="412" t="s">
        <v>3709</v>
      </c>
      <c r="F16" s="412" t="s">
        <v>3710</v>
      </c>
      <c r="G16" s="412" t="s">
        <v>3711</v>
      </c>
      <c r="H16" s="418" t="s">
        <v>3712</v>
      </c>
      <c r="I16" s="419" t="s">
        <v>3713</v>
      </c>
      <c r="J16" s="419" t="s">
        <v>3714</v>
      </c>
      <c r="K16" s="412"/>
      <c r="L16" s="412" t="s">
        <v>73</v>
      </c>
      <c r="M16" s="416"/>
      <c r="N16" s="416">
        <v>26250</v>
      </c>
      <c r="O16" s="416"/>
      <c r="P16" s="417">
        <v>26250</v>
      </c>
      <c r="Q16" s="412" t="s">
        <v>3671</v>
      </c>
      <c r="R16" s="412" t="s">
        <v>3703</v>
      </c>
    </row>
    <row r="17" spans="1:18" s="129" customFormat="1" ht="135" x14ac:dyDescent="0.25">
      <c r="A17" s="401">
        <v>11</v>
      </c>
      <c r="B17" s="412">
        <v>1</v>
      </c>
      <c r="C17" s="412">
        <v>4</v>
      </c>
      <c r="D17" s="412">
        <v>2</v>
      </c>
      <c r="E17" s="412" t="s">
        <v>3715</v>
      </c>
      <c r="F17" s="412" t="s">
        <v>3716</v>
      </c>
      <c r="G17" s="412" t="s">
        <v>1278</v>
      </c>
      <c r="H17" s="412" t="s">
        <v>3717</v>
      </c>
      <c r="I17" s="412" t="s">
        <v>3718</v>
      </c>
      <c r="J17" s="412" t="s">
        <v>3719</v>
      </c>
      <c r="K17" s="412"/>
      <c r="L17" s="412" t="s">
        <v>73</v>
      </c>
      <c r="M17" s="416"/>
      <c r="N17" s="416">
        <v>39750</v>
      </c>
      <c r="O17" s="416"/>
      <c r="P17" s="417">
        <v>39750</v>
      </c>
      <c r="Q17" s="412" t="s">
        <v>3671</v>
      </c>
      <c r="R17" s="412" t="s">
        <v>3703</v>
      </c>
    </row>
    <row r="18" spans="1:18" s="129" customFormat="1" ht="135" x14ac:dyDescent="0.25">
      <c r="A18" s="401">
        <v>12</v>
      </c>
      <c r="B18" s="412">
        <v>1</v>
      </c>
      <c r="C18" s="412">
        <v>4</v>
      </c>
      <c r="D18" s="412">
        <v>5</v>
      </c>
      <c r="E18" s="412" t="s">
        <v>3720</v>
      </c>
      <c r="F18" s="412" t="s">
        <v>3721</v>
      </c>
      <c r="G18" s="412" t="s">
        <v>634</v>
      </c>
      <c r="H18" s="412" t="s">
        <v>3722</v>
      </c>
      <c r="I18" s="412" t="s">
        <v>3723</v>
      </c>
      <c r="J18" s="412" t="s">
        <v>3724</v>
      </c>
      <c r="K18" s="412"/>
      <c r="L18" s="412" t="s">
        <v>73</v>
      </c>
      <c r="M18" s="416"/>
      <c r="N18" s="416">
        <v>26500</v>
      </c>
      <c r="O18" s="416"/>
      <c r="P18" s="417">
        <f>N18</f>
        <v>26500</v>
      </c>
      <c r="Q18" s="412" t="s">
        <v>3671</v>
      </c>
      <c r="R18" s="412" t="s">
        <v>3703</v>
      </c>
    </row>
    <row r="19" spans="1:18" s="129" customFormat="1" ht="105" x14ac:dyDescent="0.25">
      <c r="A19" s="401">
        <v>13</v>
      </c>
      <c r="B19" s="412">
        <v>1</v>
      </c>
      <c r="C19" s="412">
        <v>4</v>
      </c>
      <c r="D19" s="412">
        <v>2</v>
      </c>
      <c r="E19" s="412" t="s">
        <v>3725</v>
      </c>
      <c r="F19" s="412" t="s">
        <v>3726</v>
      </c>
      <c r="G19" s="412" t="s">
        <v>3727</v>
      </c>
      <c r="H19" s="412" t="s">
        <v>3728</v>
      </c>
      <c r="I19" s="412" t="s">
        <v>3729</v>
      </c>
      <c r="J19" s="412" t="s">
        <v>3730</v>
      </c>
      <c r="K19" s="412"/>
      <c r="L19" s="412" t="s">
        <v>73</v>
      </c>
      <c r="M19" s="416"/>
      <c r="N19" s="416">
        <v>25000</v>
      </c>
      <c r="O19" s="416"/>
      <c r="P19" s="417">
        <v>25000</v>
      </c>
      <c r="Q19" s="412" t="s">
        <v>3671</v>
      </c>
      <c r="R19" s="412" t="s">
        <v>3703</v>
      </c>
    </row>
    <row r="20" spans="1:18" s="129" customFormat="1" ht="105" x14ac:dyDescent="0.25">
      <c r="A20" s="337">
        <v>14</v>
      </c>
      <c r="B20" s="412">
        <v>1</v>
      </c>
      <c r="C20" s="412">
        <v>4</v>
      </c>
      <c r="D20" s="412">
        <v>5</v>
      </c>
      <c r="E20" s="330" t="s">
        <v>3731</v>
      </c>
      <c r="F20" s="412" t="s">
        <v>3732</v>
      </c>
      <c r="G20" s="412" t="s">
        <v>79</v>
      </c>
      <c r="H20" s="412" t="s">
        <v>3722</v>
      </c>
      <c r="I20" s="412" t="s">
        <v>3733</v>
      </c>
      <c r="J20" s="412" t="s">
        <v>3734</v>
      </c>
      <c r="K20" s="412"/>
      <c r="L20" s="412" t="s">
        <v>73</v>
      </c>
      <c r="M20" s="416"/>
      <c r="N20" s="416">
        <v>10086</v>
      </c>
      <c r="O20" s="416"/>
      <c r="P20" s="417">
        <v>10086</v>
      </c>
      <c r="Q20" s="412" t="s">
        <v>3671</v>
      </c>
      <c r="R20" s="412" t="s">
        <v>3703</v>
      </c>
    </row>
    <row r="21" spans="1:18" s="129" customFormat="1" ht="120" x14ac:dyDescent="0.25">
      <c r="A21" s="337">
        <v>15</v>
      </c>
      <c r="B21" s="412">
        <v>1</v>
      </c>
      <c r="C21" s="412">
        <v>4</v>
      </c>
      <c r="D21" s="412">
        <v>5</v>
      </c>
      <c r="E21" s="330" t="s">
        <v>3735</v>
      </c>
      <c r="F21" s="412" t="s">
        <v>3736</v>
      </c>
      <c r="G21" s="412" t="s">
        <v>79</v>
      </c>
      <c r="H21" s="412" t="s">
        <v>3722</v>
      </c>
      <c r="I21" s="412" t="s">
        <v>3701</v>
      </c>
      <c r="J21" s="412" t="s">
        <v>3737</v>
      </c>
      <c r="K21" s="412"/>
      <c r="L21" s="412" t="s">
        <v>73</v>
      </c>
      <c r="M21" s="416"/>
      <c r="N21" s="416">
        <v>8487</v>
      </c>
      <c r="O21" s="416"/>
      <c r="P21" s="417">
        <v>8487</v>
      </c>
      <c r="Q21" s="412" t="s">
        <v>3671</v>
      </c>
      <c r="R21" s="412" t="s">
        <v>3703</v>
      </c>
    </row>
    <row r="22" spans="1:18" s="129" customFormat="1" ht="105" x14ac:dyDescent="0.25">
      <c r="A22" s="337">
        <v>16</v>
      </c>
      <c r="B22" s="412">
        <v>1</v>
      </c>
      <c r="C22" s="412">
        <v>4</v>
      </c>
      <c r="D22" s="412">
        <v>5</v>
      </c>
      <c r="E22" s="412" t="s">
        <v>3738</v>
      </c>
      <c r="F22" s="412" t="s">
        <v>3739</v>
      </c>
      <c r="G22" s="412" t="s">
        <v>79</v>
      </c>
      <c r="H22" s="412" t="s">
        <v>3722</v>
      </c>
      <c r="I22" s="412" t="s">
        <v>3701</v>
      </c>
      <c r="J22" s="412" t="s">
        <v>3734</v>
      </c>
      <c r="K22" s="412"/>
      <c r="L22" s="412" t="s">
        <v>73</v>
      </c>
      <c r="M22" s="416"/>
      <c r="N22" s="416">
        <v>8487</v>
      </c>
      <c r="O22" s="416"/>
      <c r="P22" s="417">
        <v>8487</v>
      </c>
      <c r="Q22" s="412" t="s">
        <v>3671</v>
      </c>
      <c r="R22" s="412" t="s">
        <v>3703</v>
      </c>
    </row>
    <row r="23" spans="1:18" s="129" customFormat="1" ht="120" x14ac:dyDescent="0.25">
      <c r="A23" s="337">
        <v>17</v>
      </c>
      <c r="B23" s="412">
        <v>1</v>
      </c>
      <c r="C23" s="412">
        <v>4</v>
      </c>
      <c r="D23" s="412">
        <v>5</v>
      </c>
      <c r="E23" s="412" t="s">
        <v>3740</v>
      </c>
      <c r="F23" s="412" t="s">
        <v>3741</v>
      </c>
      <c r="G23" s="412" t="s">
        <v>1278</v>
      </c>
      <c r="H23" s="412" t="s">
        <v>3717</v>
      </c>
      <c r="I23" s="412" t="s">
        <v>3733</v>
      </c>
      <c r="J23" s="412" t="s">
        <v>3742</v>
      </c>
      <c r="K23" s="412"/>
      <c r="L23" s="412" t="s">
        <v>73</v>
      </c>
      <c r="M23" s="416"/>
      <c r="N23" s="416">
        <v>47000</v>
      </c>
      <c r="O23" s="416"/>
      <c r="P23" s="417">
        <v>47000</v>
      </c>
      <c r="Q23" s="412" t="s">
        <v>3671</v>
      </c>
      <c r="R23" s="412" t="s">
        <v>3703</v>
      </c>
    </row>
    <row r="24" spans="1:18" s="129" customFormat="1" ht="120" x14ac:dyDescent="0.25">
      <c r="A24" s="337">
        <v>18</v>
      </c>
      <c r="B24" s="412">
        <v>1</v>
      </c>
      <c r="C24" s="412">
        <v>4</v>
      </c>
      <c r="D24" s="412">
        <v>5</v>
      </c>
      <c r="E24" s="412" t="s">
        <v>3743</v>
      </c>
      <c r="F24" s="412" t="s">
        <v>3744</v>
      </c>
      <c r="G24" s="412" t="s">
        <v>1278</v>
      </c>
      <c r="H24" s="412" t="s">
        <v>3717</v>
      </c>
      <c r="I24" s="412" t="s">
        <v>3718</v>
      </c>
      <c r="J24" s="412" t="s">
        <v>3745</v>
      </c>
      <c r="K24" s="412"/>
      <c r="L24" s="412" t="s">
        <v>73</v>
      </c>
      <c r="M24" s="416"/>
      <c r="N24" s="416">
        <v>53000</v>
      </c>
      <c r="O24" s="416"/>
      <c r="P24" s="417">
        <v>53000</v>
      </c>
      <c r="Q24" s="412" t="s">
        <v>3671</v>
      </c>
      <c r="R24" s="412" t="s">
        <v>3703</v>
      </c>
    </row>
    <row r="25" spans="1:18" s="129" customFormat="1" ht="120" x14ac:dyDescent="0.25">
      <c r="A25" s="337">
        <v>19</v>
      </c>
      <c r="B25" s="412">
        <v>1</v>
      </c>
      <c r="C25" s="412">
        <v>4</v>
      </c>
      <c r="D25" s="412">
        <v>5</v>
      </c>
      <c r="E25" s="412" t="s">
        <v>3746</v>
      </c>
      <c r="F25" s="412" t="s">
        <v>3747</v>
      </c>
      <c r="G25" s="412" t="s">
        <v>1278</v>
      </c>
      <c r="H25" s="412" t="s">
        <v>3717</v>
      </c>
      <c r="I25" s="412" t="s">
        <v>3733</v>
      </c>
      <c r="J25" s="412" t="s">
        <v>3745</v>
      </c>
      <c r="K25" s="412"/>
      <c r="L25" s="412" t="s">
        <v>73</v>
      </c>
      <c r="M25" s="416"/>
      <c r="N25" s="416">
        <v>47000</v>
      </c>
      <c r="O25" s="416"/>
      <c r="P25" s="417">
        <v>47000</v>
      </c>
      <c r="Q25" s="412" t="s">
        <v>3671</v>
      </c>
      <c r="R25" s="412" t="s">
        <v>3703</v>
      </c>
    </row>
    <row r="26" spans="1:18" s="129" customFormat="1" ht="150" x14ac:dyDescent="0.25">
      <c r="A26" s="337">
        <v>20</v>
      </c>
      <c r="B26" s="412">
        <v>1</v>
      </c>
      <c r="C26" s="412">
        <v>4</v>
      </c>
      <c r="D26" s="412">
        <v>5</v>
      </c>
      <c r="E26" s="412" t="s">
        <v>3748</v>
      </c>
      <c r="F26" s="412" t="s">
        <v>3749</v>
      </c>
      <c r="G26" s="412" t="s">
        <v>1278</v>
      </c>
      <c r="H26" s="412" t="s">
        <v>3717</v>
      </c>
      <c r="I26" s="412" t="s">
        <v>3733</v>
      </c>
      <c r="J26" s="412" t="s">
        <v>3745</v>
      </c>
      <c r="K26" s="412"/>
      <c r="L26" s="412" t="s">
        <v>73</v>
      </c>
      <c r="M26" s="416"/>
      <c r="N26" s="416">
        <v>48000</v>
      </c>
      <c r="O26" s="416"/>
      <c r="P26" s="417">
        <v>48000</v>
      </c>
      <c r="Q26" s="412" t="s">
        <v>3671</v>
      </c>
      <c r="R26" s="412" t="s">
        <v>3703</v>
      </c>
    </row>
    <row r="28" spans="1:18" x14ac:dyDescent="0.25">
      <c r="M28" s="1031" t="s">
        <v>242</v>
      </c>
      <c r="N28" s="1032"/>
      <c r="O28" s="1033" t="s">
        <v>243</v>
      </c>
      <c r="P28" s="1033"/>
    </row>
    <row r="29" spans="1:18" x14ac:dyDescent="0.25">
      <c r="M29" s="399" t="s">
        <v>244</v>
      </c>
      <c r="N29" s="399" t="s">
        <v>245</v>
      </c>
      <c r="O29" s="399" t="s">
        <v>244</v>
      </c>
      <c r="P29" s="399" t="s">
        <v>245</v>
      </c>
    </row>
    <row r="30" spans="1:18" x14ac:dyDescent="0.25">
      <c r="M30" s="337">
        <v>19</v>
      </c>
      <c r="N30" s="304">
        <f>O7+O8+O9+O10+O11+O13+P14+P15+P16+P17+P18+P19+P20+P21+P22+P23+P24+P25+P26</f>
        <v>524560</v>
      </c>
      <c r="O30" s="337">
        <v>1</v>
      </c>
      <c r="P30" s="304">
        <f>O12</f>
        <v>19780</v>
      </c>
    </row>
  </sheetData>
  <mergeCells count="16">
    <mergeCell ref="F4:F5"/>
    <mergeCell ref="Q4:Q5"/>
    <mergeCell ref="R4:R5"/>
    <mergeCell ref="A4:A5"/>
    <mergeCell ref="B4:B5"/>
    <mergeCell ref="C4:C5"/>
    <mergeCell ref="D4:D5"/>
    <mergeCell ref="E4:E5"/>
    <mergeCell ref="M28:N28"/>
    <mergeCell ref="O28:P28"/>
    <mergeCell ref="G4:G5"/>
    <mergeCell ref="H4:I4"/>
    <mergeCell ref="J4:J5"/>
    <mergeCell ref="K4:L4"/>
    <mergeCell ref="M4:N4"/>
    <mergeCell ref="O4:P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9E75E-0A7D-4556-98D1-F1DDA24B2211}">
  <dimension ref="A1:S36"/>
  <sheetViews>
    <sheetView topLeftCell="A13"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6308</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622" customFormat="1" ht="30" x14ac:dyDescent="0.25">
      <c r="A7" s="1390">
        <v>1</v>
      </c>
      <c r="B7" s="1390">
        <v>1</v>
      </c>
      <c r="C7" s="1390">
        <v>4</v>
      </c>
      <c r="D7" s="1392">
        <v>2</v>
      </c>
      <c r="E7" s="1394" t="s">
        <v>6033</v>
      </c>
      <c r="F7" s="1392" t="s">
        <v>6034</v>
      </c>
      <c r="G7" s="1392" t="s">
        <v>6035</v>
      </c>
      <c r="H7" s="619" t="s">
        <v>1302</v>
      </c>
      <c r="I7" s="620" t="s">
        <v>6036</v>
      </c>
      <c r="J7" s="1392" t="s">
        <v>6037</v>
      </c>
      <c r="K7" s="1399" t="s">
        <v>161</v>
      </c>
      <c r="L7" s="1392"/>
      <c r="M7" s="1401">
        <v>14010</v>
      </c>
      <c r="N7" s="1403"/>
      <c r="O7" s="1401">
        <v>14010</v>
      </c>
      <c r="P7" s="1403"/>
      <c r="Q7" s="1392" t="s">
        <v>6038</v>
      </c>
      <c r="R7" s="1392" t="s">
        <v>6039</v>
      </c>
      <c r="S7" s="621"/>
    </row>
    <row r="8" spans="1:19" s="622" customFormat="1" ht="30" x14ac:dyDescent="0.25">
      <c r="A8" s="1391"/>
      <c r="B8" s="1391"/>
      <c r="C8" s="1391"/>
      <c r="D8" s="1393"/>
      <c r="E8" s="1395"/>
      <c r="F8" s="1393"/>
      <c r="G8" s="1393"/>
      <c r="H8" s="619" t="s">
        <v>581</v>
      </c>
      <c r="I8" s="620" t="s">
        <v>1147</v>
      </c>
      <c r="J8" s="1393"/>
      <c r="K8" s="1400"/>
      <c r="L8" s="1393"/>
      <c r="M8" s="1402"/>
      <c r="N8" s="1404"/>
      <c r="O8" s="1402"/>
      <c r="P8" s="1404"/>
      <c r="Q8" s="1393"/>
      <c r="R8" s="1393"/>
      <c r="S8" s="621"/>
    </row>
    <row r="9" spans="1:19" s="622" customFormat="1" ht="30" x14ac:dyDescent="0.25">
      <c r="A9" s="1390">
        <v>2</v>
      </c>
      <c r="B9" s="1396">
        <v>1</v>
      </c>
      <c r="C9" s="1396">
        <v>4</v>
      </c>
      <c r="D9" s="1397">
        <v>2</v>
      </c>
      <c r="E9" s="1398" t="s">
        <v>6040</v>
      </c>
      <c r="F9" s="1397" t="s">
        <v>6041</v>
      </c>
      <c r="G9" s="1392" t="s">
        <v>6042</v>
      </c>
      <c r="H9" s="623" t="s">
        <v>4179</v>
      </c>
      <c r="I9" s="620" t="s">
        <v>1358</v>
      </c>
      <c r="J9" s="1397" t="s">
        <v>6043</v>
      </c>
      <c r="K9" s="1407" t="s">
        <v>124</v>
      </c>
      <c r="L9" s="1397"/>
      <c r="M9" s="1408">
        <v>9790</v>
      </c>
      <c r="N9" s="1397"/>
      <c r="O9" s="1408">
        <v>9790</v>
      </c>
      <c r="P9" s="1397"/>
      <c r="Q9" s="1397" t="s">
        <v>6038</v>
      </c>
      <c r="R9" s="1397" t="s">
        <v>6039</v>
      </c>
      <c r="S9" s="621"/>
    </row>
    <row r="10" spans="1:19" s="622" customFormat="1" ht="30" x14ac:dyDescent="0.25">
      <c r="A10" s="1391"/>
      <c r="B10" s="1396"/>
      <c r="C10" s="1396"/>
      <c r="D10" s="1397"/>
      <c r="E10" s="1398"/>
      <c r="F10" s="1397"/>
      <c r="G10" s="1393"/>
      <c r="H10" s="623" t="s">
        <v>581</v>
      </c>
      <c r="I10" s="620" t="s">
        <v>1147</v>
      </c>
      <c r="J10" s="1397"/>
      <c r="K10" s="1407"/>
      <c r="L10" s="1397"/>
      <c r="M10" s="1408"/>
      <c r="N10" s="1397"/>
      <c r="O10" s="1408"/>
      <c r="P10" s="1397"/>
      <c r="Q10" s="1397"/>
      <c r="R10" s="1397"/>
      <c r="S10" s="621"/>
    </row>
    <row r="11" spans="1:19" s="627" customFormat="1" ht="105" x14ac:dyDescent="0.25">
      <c r="A11" s="624">
        <v>3</v>
      </c>
      <c r="B11" s="624">
        <v>1</v>
      </c>
      <c r="C11" s="624">
        <v>4</v>
      </c>
      <c r="D11" s="623">
        <v>2</v>
      </c>
      <c r="E11" s="625" t="s">
        <v>6044</v>
      </c>
      <c r="F11" s="623" t="s">
        <v>6045</v>
      </c>
      <c r="G11" s="623" t="s">
        <v>170</v>
      </c>
      <c r="H11" s="623" t="s">
        <v>172</v>
      </c>
      <c r="I11" s="620" t="s">
        <v>1449</v>
      </c>
      <c r="J11" s="623" t="s">
        <v>6046</v>
      </c>
      <c r="K11" s="619" t="s">
        <v>52</v>
      </c>
      <c r="L11" s="619"/>
      <c r="M11" s="626">
        <v>64200</v>
      </c>
      <c r="N11" s="626"/>
      <c r="O11" s="626">
        <v>64200</v>
      </c>
      <c r="P11" s="626"/>
      <c r="Q11" s="623" t="s">
        <v>6038</v>
      </c>
      <c r="R11" s="623" t="s">
        <v>6039</v>
      </c>
    </row>
    <row r="12" spans="1:19" s="627" customFormat="1" ht="30" x14ac:dyDescent="0.25">
      <c r="A12" s="1396">
        <v>4</v>
      </c>
      <c r="B12" s="1396">
        <v>1</v>
      </c>
      <c r="C12" s="1396">
        <v>4</v>
      </c>
      <c r="D12" s="1397">
        <v>5</v>
      </c>
      <c r="E12" s="1398" t="s">
        <v>6047</v>
      </c>
      <c r="F12" s="1397" t="s">
        <v>6048</v>
      </c>
      <c r="G12" s="1390" t="s">
        <v>6049</v>
      </c>
      <c r="H12" s="623" t="s">
        <v>1302</v>
      </c>
      <c r="I12" s="624">
        <v>40</v>
      </c>
      <c r="J12" s="1397" t="s">
        <v>6046</v>
      </c>
      <c r="K12" s="1396" t="s">
        <v>124</v>
      </c>
      <c r="L12" s="1396"/>
      <c r="M12" s="1408">
        <v>60000</v>
      </c>
      <c r="N12" s="1408"/>
      <c r="O12" s="1408">
        <v>60000</v>
      </c>
      <c r="P12" s="1396"/>
      <c r="Q12" s="1397" t="s">
        <v>6038</v>
      </c>
      <c r="R12" s="1397" t="s">
        <v>6039</v>
      </c>
    </row>
    <row r="13" spans="1:19" s="627" customFormat="1" ht="30" x14ac:dyDescent="0.25">
      <c r="A13" s="1396"/>
      <c r="B13" s="1396"/>
      <c r="C13" s="1396"/>
      <c r="D13" s="1397"/>
      <c r="E13" s="1398"/>
      <c r="F13" s="1397"/>
      <c r="G13" s="1405"/>
      <c r="H13" s="623" t="s">
        <v>172</v>
      </c>
      <c r="I13" s="624">
        <v>20</v>
      </c>
      <c r="J13" s="1397"/>
      <c r="K13" s="1396"/>
      <c r="L13" s="1396"/>
      <c r="M13" s="1408"/>
      <c r="N13" s="1408"/>
      <c r="O13" s="1408"/>
      <c r="P13" s="1396"/>
      <c r="Q13" s="1397"/>
      <c r="R13" s="1397"/>
    </row>
    <row r="14" spans="1:19" s="627" customFormat="1" ht="30" x14ac:dyDescent="0.25">
      <c r="A14" s="1396"/>
      <c r="B14" s="1396"/>
      <c r="C14" s="1396"/>
      <c r="D14" s="1397"/>
      <c r="E14" s="1398"/>
      <c r="F14" s="1397"/>
      <c r="G14" s="1406"/>
      <c r="H14" s="623" t="s">
        <v>581</v>
      </c>
      <c r="I14" s="620" t="s">
        <v>298</v>
      </c>
      <c r="J14" s="1397"/>
      <c r="K14" s="1396"/>
      <c r="L14" s="1396"/>
      <c r="M14" s="1408"/>
      <c r="N14" s="1408"/>
      <c r="O14" s="1408"/>
      <c r="P14" s="1396"/>
      <c r="Q14" s="1397"/>
      <c r="R14" s="1397"/>
    </row>
    <row r="15" spans="1:19" s="627" customFormat="1" ht="135" x14ac:dyDescent="0.25">
      <c r="A15" s="624">
        <v>5</v>
      </c>
      <c r="B15" s="628">
        <v>1</v>
      </c>
      <c r="C15" s="628">
        <v>4</v>
      </c>
      <c r="D15" s="629">
        <v>5</v>
      </c>
      <c r="E15" s="629" t="s">
        <v>6050</v>
      </c>
      <c r="F15" s="629" t="s">
        <v>4015</v>
      </c>
      <c r="G15" s="629" t="s">
        <v>79</v>
      </c>
      <c r="H15" s="629" t="s">
        <v>3428</v>
      </c>
      <c r="I15" s="630" t="s">
        <v>970</v>
      </c>
      <c r="J15" s="629" t="s">
        <v>3429</v>
      </c>
      <c r="K15" s="631" t="s">
        <v>3015</v>
      </c>
      <c r="L15" s="632"/>
      <c r="M15" s="633">
        <v>27588.5</v>
      </c>
      <c r="N15" s="633"/>
      <c r="O15" s="633">
        <v>20963.5</v>
      </c>
      <c r="P15" s="633"/>
      <c r="Q15" s="629" t="s">
        <v>3430</v>
      </c>
      <c r="R15" s="629" t="s">
        <v>4016</v>
      </c>
      <c r="S15" s="634"/>
    </row>
    <row r="16" spans="1:19" s="637" customFormat="1" ht="150" x14ac:dyDescent="0.25">
      <c r="A16" s="624">
        <v>6</v>
      </c>
      <c r="B16" s="624">
        <v>1</v>
      </c>
      <c r="C16" s="624">
        <v>4</v>
      </c>
      <c r="D16" s="623">
        <v>2</v>
      </c>
      <c r="E16" s="625" t="s">
        <v>6051</v>
      </c>
      <c r="F16" s="623" t="s">
        <v>6052</v>
      </c>
      <c r="G16" s="623" t="s">
        <v>220</v>
      </c>
      <c r="H16" s="623" t="s">
        <v>581</v>
      </c>
      <c r="I16" s="620" t="s">
        <v>199</v>
      </c>
      <c r="J16" s="623" t="s">
        <v>6053</v>
      </c>
      <c r="K16" s="635"/>
      <c r="L16" s="619" t="s">
        <v>3015</v>
      </c>
      <c r="M16" s="626"/>
      <c r="N16" s="626">
        <v>27000</v>
      </c>
      <c r="O16" s="626"/>
      <c r="P16" s="626">
        <v>27000</v>
      </c>
      <c r="Q16" s="623" t="s">
        <v>6038</v>
      </c>
      <c r="R16" s="623" t="s">
        <v>6039</v>
      </c>
      <c r="S16" s="636"/>
    </row>
    <row r="17" spans="1:19" s="637" customFormat="1" x14ac:dyDescent="0.2">
      <c r="A17" s="1390">
        <v>7</v>
      </c>
      <c r="B17" s="1396">
        <v>1</v>
      </c>
      <c r="C17" s="1396">
        <v>4</v>
      </c>
      <c r="D17" s="1397">
        <v>2</v>
      </c>
      <c r="E17" s="1398" t="s">
        <v>6054</v>
      </c>
      <c r="F17" s="1392" t="s">
        <v>6055</v>
      </c>
      <c r="G17" s="1392" t="s">
        <v>6042</v>
      </c>
      <c r="H17" s="623" t="s">
        <v>918</v>
      </c>
      <c r="I17" s="620" t="s">
        <v>1358</v>
      </c>
      <c r="J17" s="1397" t="s">
        <v>6056</v>
      </c>
      <c r="K17" s="1407"/>
      <c r="L17" s="1397" t="s">
        <v>124</v>
      </c>
      <c r="M17" s="1408"/>
      <c r="N17" s="1409">
        <v>10000</v>
      </c>
      <c r="O17" s="1408"/>
      <c r="P17" s="1409">
        <v>10000</v>
      </c>
      <c r="Q17" s="1397" t="s">
        <v>6038</v>
      </c>
      <c r="R17" s="1397" t="s">
        <v>6039</v>
      </c>
      <c r="S17" s="636"/>
    </row>
    <row r="18" spans="1:19" s="637" customFormat="1" ht="30" x14ac:dyDescent="0.2">
      <c r="A18" s="1391"/>
      <c r="B18" s="1396"/>
      <c r="C18" s="1396"/>
      <c r="D18" s="1397"/>
      <c r="E18" s="1398"/>
      <c r="F18" s="1393"/>
      <c r="G18" s="1393"/>
      <c r="H18" s="623" t="s">
        <v>581</v>
      </c>
      <c r="I18" s="620" t="s">
        <v>1147</v>
      </c>
      <c r="J18" s="1397"/>
      <c r="K18" s="1407"/>
      <c r="L18" s="1397"/>
      <c r="M18" s="1408"/>
      <c r="N18" s="1409"/>
      <c r="O18" s="1408"/>
      <c r="P18" s="1409"/>
      <c r="Q18" s="1397"/>
      <c r="R18" s="1397"/>
      <c r="S18" s="636"/>
    </row>
    <row r="19" spans="1:19" s="637" customFormat="1" x14ac:dyDescent="0.2">
      <c r="A19" s="1390">
        <v>8</v>
      </c>
      <c r="B19" s="1396">
        <v>1</v>
      </c>
      <c r="C19" s="1396">
        <v>4</v>
      </c>
      <c r="D19" s="1397">
        <v>2</v>
      </c>
      <c r="E19" s="1398" t="s">
        <v>6057</v>
      </c>
      <c r="F19" s="1397" t="s">
        <v>6058</v>
      </c>
      <c r="G19" s="1392" t="s">
        <v>6042</v>
      </c>
      <c r="H19" s="623" t="s">
        <v>918</v>
      </c>
      <c r="I19" s="620" t="s">
        <v>1358</v>
      </c>
      <c r="J19" s="1397" t="s">
        <v>6056</v>
      </c>
      <c r="K19" s="1407"/>
      <c r="L19" s="1397" t="s">
        <v>124</v>
      </c>
      <c r="M19" s="1408"/>
      <c r="N19" s="1409">
        <v>10000</v>
      </c>
      <c r="O19" s="1410"/>
      <c r="P19" s="1409">
        <v>10000</v>
      </c>
      <c r="Q19" s="1397" t="s">
        <v>6038</v>
      </c>
      <c r="R19" s="1397" t="s">
        <v>6039</v>
      </c>
      <c r="S19" s="636"/>
    </row>
    <row r="20" spans="1:19" s="637" customFormat="1" ht="30" x14ac:dyDescent="0.2">
      <c r="A20" s="1391"/>
      <c r="B20" s="1396"/>
      <c r="C20" s="1396"/>
      <c r="D20" s="1397"/>
      <c r="E20" s="1398"/>
      <c r="F20" s="1397"/>
      <c r="G20" s="1393"/>
      <c r="H20" s="623" t="s">
        <v>581</v>
      </c>
      <c r="I20" s="620" t="s">
        <v>1147</v>
      </c>
      <c r="J20" s="1397"/>
      <c r="K20" s="1407"/>
      <c r="L20" s="1397"/>
      <c r="M20" s="1408"/>
      <c r="N20" s="1409"/>
      <c r="O20" s="1410"/>
      <c r="P20" s="1409"/>
      <c r="Q20" s="1397"/>
      <c r="R20" s="1397"/>
      <c r="S20" s="636"/>
    </row>
    <row r="21" spans="1:19" s="637" customFormat="1" ht="30" x14ac:dyDescent="0.2">
      <c r="A21" s="1390">
        <v>9</v>
      </c>
      <c r="B21" s="1390">
        <v>1</v>
      </c>
      <c r="C21" s="1390">
        <v>4</v>
      </c>
      <c r="D21" s="1392">
        <v>2</v>
      </c>
      <c r="E21" s="1394" t="s">
        <v>6059</v>
      </c>
      <c r="F21" s="1392" t="s">
        <v>6060</v>
      </c>
      <c r="G21" s="1392" t="s">
        <v>6061</v>
      </c>
      <c r="H21" s="623" t="s">
        <v>172</v>
      </c>
      <c r="I21" s="620" t="s">
        <v>1358</v>
      </c>
      <c r="J21" s="1392" t="s">
        <v>6062</v>
      </c>
      <c r="K21" s="1413"/>
      <c r="L21" s="1399" t="s">
        <v>124</v>
      </c>
      <c r="M21" s="1401"/>
      <c r="N21" s="1401">
        <v>20000</v>
      </c>
      <c r="O21" s="1401"/>
      <c r="P21" s="1401">
        <v>20000</v>
      </c>
      <c r="Q21" s="1392" t="s">
        <v>6038</v>
      </c>
      <c r="R21" s="1392" t="s">
        <v>6039</v>
      </c>
      <c r="S21" s="636"/>
    </row>
    <row r="22" spans="1:19" s="637" customFormat="1" ht="30" x14ac:dyDescent="0.2">
      <c r="A22" s="1391"/>
      <c r="B22" s="1391"/>
      <c r="C22" s="1391"/>
      <c r="D22" s="1393"/>
      <c r="E22" s="1395"/>
      <c r="F22" s="1393"/>
      <c r="G22" s="1393"/>
      <c r="H22" s="623" t="s">
        <v>1302</v>
      </c>
      <c r="I22" s="620" t="s">
        <v>1261</v>
      </c>
      <c r="J22" s="1393"/>
      <c r="K22" s="1414"/>
      <c r="L22" s="1400"/>
      <c r="M22" s="1402"/>
      <c r="N22" s="1402"/>
      <c r="O22" s="1402"/>
      <c r="P22" s="1402"/>
      <c r="Q22" s="1393"/>
      <c r="R22" s="1393"/>
      <c r="S22" s="636"/>
    </row>
    <row r="23" spans="1:19" s="637" customFormat="1" ht="120" x14ac:dyDescent="0.25">
      <c r="A23" s="624">
        <v>10</v>
      </c>
      <c r="B23" s="624">
        <v>1</v>
      </c>
      <c r="C23" s="624">
        <v>4</v>
      </c>
      <c r="D23" s="623">
        <v>2</v>
      </c>
      <c r="E23" s="625" t="s">
        <v>6063</v>
      </c>
      <c r="F23" s="623" t="s">
        <v>6064</v>
      </c>
      <c r="G23" s="623" t="s">
        <v>728</v>
      </c>
      <c r="H23" s="623" t="s">
        <v>918</v>
      </c>
      <c r="I23" s="620" t="s">
        <v>1097</v>
      </c>
      <c r="J23" s="623" t="s">
        <v>6065</v>
      </c>
      <c r="K23" s="622"/>
      <c r="L23" s="619" t="s">
        <v>101</v>
      </c>
      <c r="M23" s="626"/>
      <c r="N23" s="626">
        <v>14000</v>
      </c>
      <c r="O23" s="626"/>
      <c r="P23" s="626">
        <v>14000</v>
      </c>
      <c r="Q23" s="623" t="s">
        <v>6038</v>
      </c>
      <c r="R23" s="623" t="s">
        <v>6039</v>
      </c>
      <c r="S23" s="636"/>
    </row>
    <row r="24" spans="1:19" s="637" customFormat="1" x14ac:dyDescent="0.2">
      <c r="A24" s="1390">
        <v>11</v>
      </c>
      <c r="B24" s="1396">
        <v>1</v>
      </c>
      <c r="C24" s="1396">
        <v>4</v>
      </c>
      <c r="D24" s="1397">
        <v>5</v>
      </c>
      <c r="E24" s="1398" t="s">
        <v>6066</v>
      </c>
      <c r="F24" s="1397" t="s">
        <v>6067</v>
      </c>
      <c r="G24" s="1392" t="s">
        <v>6068</v>
      </c>
      <c r="H24" s="623" t="s">
        <v>984</v>
      </c>
      <c r="I24" s="620" t="s">
        <v>802</v>
      </c>
      <c r="J24" s="1397" t="s">
        <v>6069</v>
      </c>
      <c r="K24" s="1407"/>
      <c r="L24" s="1397" t="s">
        <v>124</v>
      </c>
      <c r="M24" s="1408"/>
      <c r="N24" s="1409">
        <v>22000</v>
      </c>
      <c r="O24" s="1410"/>
      <c r="P24" s="1409">
        <v>22000</v>
      </c>
      <c r="Q24" s="1397" t="s">
        <v>6038</v>
      </c>
      <c r="R24" s="1397" t="s">
        <v>6039</v>
      </c>
      <c r="S24" s="636"/>
    </row>
    <row r="25" spans="1:19" s="637" customFormat="1" x14ac:dyDescent="0.2">
      <c r="A25" s="1411"/>
      <c r="B25" s="1396"/>
      <c r="C25" s="1396"/>
      <c r="D25" s="1397"/>
      <c r="E25" s="1398"/>
      <c r="F25" s="1397"/>
      <c r="G25" s="1412"/>
      <c r="H25" s="623" t="s">
        <v>918</v>
      </c>
      <c r="I25" s="620" t="s">
        <v>1008</v>
      </c>
      <c r="J25" s="1397"/>
      <c r="K25" s="1407"/>
      <c r="L25" s="1397"/>
      <c r="M25" s="1408"/>
      <c r="N25" s="1409"/>
      <c r="O25" s="1410"/>
      <c r="P25" s="1409"/>
      <c r="Q25" s="1397"/>
      <c r="R25" s="1397"/>
      <c r="S25" s="636"/>
    </row>
    <row r="26" spans="1:19" s="637" customFormat="1" ht="30" x14ac:dyDescent="0.2">
      <c r="A26" s="1391"/>
      <c r="B26" s="1396"/>
      <c r="C26" s="1396"/>
      <c r="D26" s="1397"/>
      <c r="E26" s="1398"/>
      <c r="F26" s="1397"/>
      <c r="G26" s="1393"/>
      <c r="H26" s="623" t="s">
        <v>581</v>
      </c>
      <c r="I26" s="620" t="s">
        <v>1147</v>
      </c>
      <c r="J26" s="1397"/>
      <c r="K26" s="1407"/>
      <c r="L26" s="1397"/>
      <c r="M26" s="1408"/>
      <c r="N26" s="1409"/>
      <c r="O26" s="1410"/>
      <c r="P26" s="1409"/>
      <c r="Q26" s="1397"/>
      <c r="R26" s="1397"/>
      <c r="S26" s="636"/>
    </row>
    <row r="27" spans="1:19" s="638" customFormat="1" ht="30" x14ac:dyDescent="0.25">
      <c r="A27" s="1415">
        <v>12</v>
      </c>
      <c r="B27" s="1415">
        <v>2</v>
      </c>
      <c r="C27" s="1416">
        <v>4</v>
      </c>
      <c r="D27" s="1415">
        <v>5</v>
      </c>
      <c r="E27" s="1417" t="s">
        <v>6070</v>
      </c>
      <c r="F27" s="1416" t="s">
        <v>6071</v>
      </c>
      <c r="G27" s="1416" t="s">
        <v>6072</v>
      </c>
      <c r="H27" s="629" t="s">
        <v>118</v>
      </c>
      <c r="I27" s="630" t="s">
        <v>39</v>
      </c>
      <c r="J27" s="1418" t="s">
        <v>6073</v>
      </c>
      <c r="K27" s="1421"/>
      <c r="L27" s="1421" t="s">
        <v>73</v>
      </c>
      <c r="M27" s="1422"/>
      <c r="N27" s="1422">
        <v>87851.46</v>
      </c>
      <c r="O27" s="1422"/>
      <c r="P27" s="1422">
        <v>79130</v>
      </c>
      <c r="Q27" s="1416" t="s">
        <v>6074</v>
      </c>
      <c r="R27" s="1416" t="s">
        <v>6075</v>
      </c>
      <c r="S27" s="627"/>
    </row>
    <row r="28" spans="1:19" s="638" customFormat="1" ht="30" x14ac:dyDescent="0.25">
      <c r="A28" s="1415"/>
      <c r="B28" s="1415"/>
      <c r="C28" s="1416"/>
      <c r="D28" s="1415"/>
      <c r="E28" s="1417"/>
      <c r="F28" s="1416"/>
      <c r="G28" s="1416"/>
      <c r="H28" s="629" t="s">
        <v>172</v>
      </c>
      <c r="I28" s="630" t="s">
        <v>1358</v>
      </c>
      <c r="J28" s="1419"/>
      <c r="K28" s="1421"/>
      <c r="L28" s="1421"/>
      <c r="M28" s="1422"/>
      <c r="N28" s="1422"/>
      <c r="O28" s="1422"/>
      <c r="P28" s="1422"/>
      <c r="Q28" s="1416"/>
      <c r="R28" s="1416"/>
      <c r="S28" s="627"/>
    </row>
    <row r="29" spans="1:19" s="638" customFormat="1" ht="30" x14ac:dyDescent="0.25">
      <c r="A29" s="1415"/>
      <c r="B29" s="1415"/>
      <c r="C29" s="1416"/>
      <c r="D29" s="1415"/>
      <c r="E29" s="1417"/>
      <c r="F29" s="1416"/>
      <c r="G29" s="1416"/>
      <c r="H29" s="629" t="s">
        <v>581</v>
      </c>
      <c r="I29" s="630" t="s">
        <v>298</v>
      </c>
      <c r="J29" s="1420"/>
      <c r="K29" s="1421"/>
      <c r="L29" s="1421"/>
      <c r="M29" s="1422"/>
      <c r="N29" s="1422"/>
      <c r="O29" s="1422"/>
      <c r="P29" s="1422"/>
      <c r="Q29" s="1416"/>
      <c r="R29" s="1416"/>
      <c r="S29" s="627"/>
    </row>
    <row r="30" spans="1:19" s="627" customFormat="1" ht="120" x14ac:dyDescent="0.25">
      <c r="A30" s="624">
        <v>13</v>
      </c>
      <c r="B30" s="624">
        <v>1</v>
      </c>
      <c r="C30" s="624">
        <v>4</v>
      </c>
      <c r="D30" s="623">
        <v>5</v>
      </c>
      <c r="E30" s="625" t="s">
        <v>6076</v>
      </c>
      <c r="F30" s="623" t="s">
        <v>6077</v>
      </c>
      <c r="G30" s="623" t="s">
        <v>170</v>
      </c>
      <c r="H30" s="623" t="s">
        <v>918</v>
      </c>
      <c r="I30" s="620" t="s">
        <v>1449</v>
      </c>
      <c r="J30" s="623" t="s">
        <v>6078</v>
      </c>
      <c r="K30" s="635"/>
      <c r="L30" s="619" t="s">
        <v>52</v>
      </c>
      <c r="M30" s="626"/>
      <c r="N30" s="626">
        <v>52870</v>
      </c>
      <c r="O30" s="626"/>
      <c r="P30" s="626">
        <v>52870</v>
      </c>
      <c r="Q30" s="623" t="s">
        <v>6038</v>
      </c>
      <c r="R30" s="623" t="s">
        <v>6039</v>
      </c>
    </row>
    <row r="31" spans="1:19" s="627" customFormat="1" ht="150" x14ac:dyDescent="0.25">
      <c r="A31" s="624">
        <v>14</v>
      </c>
      <c r="B31" s="624">
        <v>1</v>
      </c>
      <c r="C31" s="624">
        <v>4</v>
      </c>
      <c r="D31" s="623">
        <v>5</v>
      </c>
      <c r="E31" s="625" t="s">
        <v>6079</v>
      </c>
      <c r="F31" s="623" t="s">
        <v>6080</v>
      </c>
      <c r="G31" s="623" t="s">
        <v>170</v>
      </c>
      <c r="H31" s="623" t="s">
        <v>918</v>
      </c>
      <c r="I31" s="620" t="s">
        <v>1449</v>
      </c>
      <c r="J31" s="623" t="s">
        <v>6081</v>
      </c>
      <c r="K31" s="635"/>
      <c r="L31" s="619" t="s">
        <v>124</v>
      </c>
      <c r="M31" s="626"/>
      <c r="N31" s="626">
        <v>50000</v>
      </c>
      <c r="O31" s="626"/>
      <c r="P31" s="626">
        <v>50000</v>
      </c>
      <c r="Q31" s="623" t="s">
        <v>6038</v>
      </c>
      <c r="R31" s="623" t="s">
        <v>6039</v>
      </c>
    </row>
    <row r="34" spans="13:16" x14ac:dyDescent="0.25">
      <c r="M34" s="1033" t="s">
        <v>242</v>
      </c>
      <c r="N34" s="1033"/>
      <c r="O34" s="1032" t="s">
        <v>243</v>
      </c>
      <c r="P34" s="1309"/>
    </row>
    <row r="35" spans="13:16" x14ac:dyDescent="0.25">
      <c r="M35" s="639" t="s">
        <v>244</v>
      </c>
      <c r="N35" s="640" t="s">
        <v>245</v>
      </c>
      <c r="O35" s="641" t="s">
        <v>244</v>
      </c>
      <c r="P35" s="399" t="s">
        <v>245</v>
      </c>
    </row>
    <row r="36" spans="13:16" x14ac:dyDescent="0.25">
      <c r="M36" s="62">
        <v>12</v>
      </c>
      <c r="N36" s="268">
        <v>353870</v>
      </c>
      <c r="O36" s="377">
        <v>2</v>
      </c>
      <c r="P36" s="268">
        <v>100093.5</v>
      </c>
    </row>
  </sheetData>
  <mergeCells count="144">
    <mergeCell ref="O24:O26"/>
    <mergeCell ref="P24:P26"/>
    <mergeCell ref="Q27:Q29"/>
    <mergeCell ref="R27:R29"/>
    <mergeCell ref="M34:N34"/>
    <mergeCell ref="O34:P34"/>
    <mergeCell ref="K27:K29"/>
    <mergeCell ref="L27:L29"/>
    <mergeCell ref="M27:M29"/>
    <mergeCell ref="N27:N29"/>
    <mergeCell ref="O27:O29"/>
    <mergeCell ref="P27:P29"/>
    <mergeCell ref="A27:A29"/>
    <mergeCell ref="B27:B29"/>
    <mergeCell ref="C27:C29"/>
    <mergeCell ref="D27:D29"/>
    <mergeCell ref="E27:E29"/>
    <mergeCell ref="F27:F29"/>
    <mergeCell ref="G27:G29"/>
    <mergeCell ref="J27:J29"/>
    <mergeCell ref="K24:K26"/>
    <mergeCell ref="N19:N20"/>
    <mergeCell ref="O19:O20"/>
    <mergeCell ref="P19:P20"/>
    <mergeCell ref="Q21:Q22"/>
    <mergeCell ref="R21:R22"/>
    <mergeCell ref="A24:A26"/>
    <mergeCell ref="B24:B26"/>
    <mergeCell ref="C24:C26"/>
    <mergeCell ref="D24:D26"/>
    <mergeCell ref="E24:E26"/>
    <mergeCell ref="F24:F26"/>
    <mergeCell ref="G24:G26"/>
    <mergeCell ref="J24:J26"/>
    <mergeCell ref="K21:K22"/>
    <mergeCell ref="L21:L22"/>
    <mergeCell ref="M21:M22"/>
    <mergeCell ref="N21:N22"/>
    <mergeCell ref="O21:O22"/>
    <mergeCell ref="P21:P22"/>
    <mergeCell ref="Q24:Q26"/>
    <mergeCell ref="R24:R26"/>
    <mergeCell ref="L24:L26"/>
    <mergeCell ref="M24:M26"/>
    <mergeCell ref="N24:N26"/>
    <mergeCell ref="A21:A22"/>
    <mergeCell ref="B21:B22"/>
    <mergeCell ref="C21:C22"/>
    <mergeCell ref="D21:D22"/>
    <mergeCell ref="E21:E22"/>
    <mergeCell ref="F21:F22"/>
    <mergeCell ref="G21:G22"/>
    <mergeCell ref="J21:J22"/>
    <mergeCell ref="K19:K20"/>
    <mergeCell ref="M12:M14"/>
    <mergeCell ref="N12:N14"/>
    <mergeCell ref="O12:O14"/>
    <mergeCell ref="P12:P14"/>
    <mergeCell ref="Q17:Q18"/>
    <mergeCell ref="R17:R18"/>
    <mergeCell ref="A19:A20"/>
    <mergeCell ref="B19:B20"/>
    <mergeCell ref="C19:C20"/>
    <mergeCell ref="D19:D20"/>
    <mergeCell ref="E19:E20"/>
    <mergeCell ref="F19:F20"/>
    <mergeCell ref="G19:G20"/>
    <mergeCell ref="J19:J20"/>
    <mergeCell ref="K17:K18"/>
    <mergeCell ref="L17:L18"/>
    <mergeCell ref="M17:M18"/>
    <mergeCell ref="N17:N18"/>
    <mergeCell ref="O17:O18"/>
    <mergeCell ref="P17:P18"/>
    <mergeCell ref="Q19:Q20"/>
    <mergeCell ref="R19:R20"/>
    <mergeCell ref="L19:L20"/>
    <mergeCell ref="M19:M20"/>
    <mergeCell ref="A17:A18"/>
    <mergeCell ref="B17:B18"/>
    <mergeCell ref="C17:C18"/>
    <mergeCell ref="D17:D18"/>
    <mergeCell ref="E17:E18"/>
    <mergeCell ref="F17:F18"/>
    <mergeCell ref="G17:G18"/>
    <mergeCell ref="J17:J18"/>
    <mergeCell ref="K12:K14"/>
    <mergeCell ref="L7:L8"/>
    <mergeCell ref="M7:M8"/>
    <mergeCell ref="N7:N8"/>
    <mergeCell ref="O7:O8"/>
    <mergeCell ref="P7:P8"/>
    <mergeCell ref="Q9:Q10"/>
    <mergeCell ref="R9:R10"/>
    <mergeCell ref="A12:A14"/>
    <mergeCell ref="B12:B14"/>
    <mergeCell ref="C12:C14"/>
    <mergeCell ref="D12:D14"/>
    <mergeCell ref="E12:E14"/>
    <mergeCell ref="F12:F14"/>
    <mergeCell ref="G12:G14"/>
    <mergeCell ref="J12:J14"/>
    <mergeCell ref="K9:K10"/>
    <mergeCell ref="L9:L10"/>
    <mergeCell ref="M9:M10"/>
    <mergeCell ref="N9:N10"/>
    <mergeCell ref="O9:O10"/>
    <mergeCell ref="P9:P10"/>
    <mergeCell ref="Q12:Q14"/>
    <mergeCell ref="R12:R14"/>
    <mergeCell ref="L12:L14"/>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302C-0212-4C83-9C08-9A6C6831ECE6}">
  <dimension ref="A1:S37"/>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6309</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129" customFormat="1" ht="135" x14ac:dyDescent="0.25">
      <c r="A7" s="401">
        <v>1</v>
      </c>
      <c r="B7" s="337">
        <v>1</v>
      </c>
      <c r="C7" s="337">
        <v>4</v>
      </c>
      <c r="D7" s="330">
        <v>5</v>
      </c>
      <c r="E7" s="392" t="s">
        <v>6082</v>
      </c>
      <c r="F7" s="330" t="s">
        <v>6083</v>
      </c>
      <c r="G7" s="330" t="s">
        <v>170</v>
      </c>
      <c r="H7" s="353" t="s">
        <v>597</v>
      </c>
      <c r="I7" s="311" t="s">
        <v>1156</v>
      </c>
      <c r="J7" s="330" t="s">
        <v>6084</v>
      </c>
      <c r="K7" s="353" t="s">
        <v>124</v>
      </c>
      <c r="L7" s="353"/>
      <c r="M7" s="350">
        <v>2000</v>
      </c>
      <c r="N7" s="350"/>
      <c r="O7" s="350">
        <v>2000</v>
      </c>
      <c r="P7" s="350"/>
      <c r="Q7" s="351" t="s">
        <v>1288</v>
      </c>
      <c r="R7" s="351" t="s">
        <v>6085</v>
      </c>
      <c r="S7" s="312"/>
    </row>
    <row r="8" spans="1:19" s="129" customFormat="1" ht="180" x14ac:dyDescent="0.25">
      <c r="A8" s="337">
        <v>2</v>
      </c>
      <c r="B8" s="337">
        <v>1</v>
      </c>
      <c r="C8" s="337">
        <v>4</v>
      </c>
      <c r="D8" s="330">
        <v>5</v>
      </c>
      <c r="E8" s="392" t="s">
        <v>3709</v>
      </c>
      <c r="F8" s="330" t="s">
        <v>6086</v>
      </c>
      <c r="G8" s="330" t="s">
        <v>170</v>
      </c>
      <c r="H8" s="330" t="s">
        <v>597</v>
      </c>
      <c r="I8" s="311" t="s">
        <v>1046</v>
      </c>
      <c r="J8" s="330" t="s">
        <v>6084</v>
      </c>
      <c r="K8" s="353" t="s">
        <v>124</v>
      </c>
      <c r="L8" s="353"/>
      <c r="M8" s="350">
        <v>7000</v>
      </c>
      <c r="N8" s="350"/>
      <c r="O8" s="350">
        <v>7000</v>
      </c>
      <c r="P8" s="350"/>
      <c r="Q8" s="351" t="s">
        <v>1288</v>
      </c>
      <c r="R8" s="351" t="s">
        <v>6085</v>
      </c>
      <c r="S8" s="312"/>
    </row>
    <row r="9" spans="1:19" s="129" customFormat="1" ht="105" x14ac:dyDescent="0.25">
      <c r="A9" s="401">
        <v>3</v>
      </c>
      <c r="B9" s="337">
        <v>1</v>
      </c>
      <c r="C9" s="337">
        <v>4</v>
      </c>
      <c r="D9" s="330">
        <v>5</v>
      </c>
      <c r="E9" s="392" t="s">
        <v>6087</v>
      </c>
      <c r="F9" s="330" t="s">
        <v>6088</v>
      </c>
      <c r="G9" s="330" t="s">
        <v>165</v>
      </c>
      <c r="H9" s="353" t="s">
        <v>597</v>
      </c>
      <c r="I9" s="311" t="s">
        <v>964</v>
      </c>
      <c r="J9" s="330" t="s">
        <v>6084</v>
      </c>
      <c r="K9" s="353" t="s">
        <v>124</v>
      </c>
      <c r="L9" s="353"/>
      <c r="M9" s="350">
        <v>8000</v>
      </c>
      <c r="N9" s="350"/>
      <c r="O9" s="350">
        <v>8000</v>
      </c>
      <c r="P9" s="350"/>
      <c r="Q9" s="351" t="s">
        <v>1288</v>
      </c>
      <c r="R9" s="351" t="s">
        <v>6085</v>
      </c>
      <c r="S9" s="312"/>
    </row>
    <row r="10" spans="1:19" s="129" customFormat="1" ht="120" x14ac:dyDescent="0.25">
      <c r="A10" s="401">
        <v>4</v>
      </c>
      <c r="B10" s="337">
        <v>1</v>
      </c>
      <c r="C10" s="337">
        <v>4</v>
      </c>
      <c r="D10" s="330">
        <v>5</v>
      </c>
      <c r="E10" s="392" t="s">
        <v>6089</v>
      </c>
      <c r="F10" s="330" t="s">
        <v>6090</v>
      </c>
      <c r="G10" s="330" t="s">
        <v>165</v>
      </c>
      <c r="H10" s="353" t="s">
        <v>597</v>
      </c>
      <c r="I10" s="311" t="s">
        <v>1687</v>
      </c>
      <c r="J10" s="330" t="s">
        <v>6084</v>
      </c>
      <c r="K10" s="353" t="s">
        <v>124</v>
      </c>
      <c r="L10" s="353"/>
      <c r="M10" s="350">
        <v>5500</v>
      </c>
      <c r="N10" s="350"/>
      <c r="O10" s="350">
        <v>5500</v>
      </c>
      <c r="P10" s="350"/>
      <c r="Q10" s="351" t="s">
        <v>1288</v>
      </c>
      <c r="R10" s="351" t="s">
        <v>6085</v>
      </c>
      <c r="S10" s="312"/>
    </row>
    <row r="11" spans="1:19" s="129" customFormat="1" ht="120" x14ac:dyDescent="0.25">
      <c r="A11" s="401">
        <v>5</v>
      </c>
      <c r="B11" s="337">
        <v>1</v>
      </c>
      <c r="C11" s="337">
        <v>4</v>
      </c>
      <c r="D11" s="330">
        <v>5</v>
      </c>
      <c r="E11" s="392" t="s">
        <v>6091</v>
      </c>
      <c r="F11" s="330" t="s">
        <v>6092</v>
      </c>
      <c r="G11" s="330" t="s">
        <v>170</v>
      </c>
      <c r="H11" s="353" t="s">
        <v>597</v>
      </c>
      <c r="I11" s="311" t="s">
        <v>1046</v>
      </c>
      <c r="J11" s="330" t="s">
        <v>6084</v>
      </c>
      <c r="K11" s="353" t="s">
        <v>124</v>
      </c>
      <c r="L11" s="353"/>
      <c r="M11" s="350">
        <v>23000</v>
      </c>
      <c r="N11" s="350"/>
      <c r="O11" s="350">
        <v>23000</v>
      </c>
      <c r="P11" s="350"/>
      <c r="Q11" s="351" t="s">
        <v>1288</v>
      </c>
      <c r="R11" s="351" t="s">
        <v>6085</v>
      </c>
      <c r="S11" s="312"/>
    </row>
    <row r="12" spans="1:19" s="129" customFormat="1" ht="105" x14ac:dyDescent="0.25">
      <c r="A12" s="401">
        <v>6</v>
      </c>
      <c r="B12" s="337">
        <v>1</v>
      </c>
      <c r="C12" s="337">
        <v>4</v>
      </c>
      <c r="D12" s="330">
        <v>5</v>
      </c>
      <c r="E12" s="392" t="s">
        <v>6093</v>
      </c>
      <c r="F12" s="330" t="s">
        <v>6094</v>
      </c>
      <c r="G12" s="330" t="s">
        <v>165</v>
      </c>
      <c r="H12" s="353" t="s">
        <v>597</v>
      </c>
      <c r="I12" s="311" t="s">
        <v>6095</v>
      </c>
      <c r="J12" s="330" t="s">
        <v>6084</v>
      </c>
      <c r="K12" s="353" t="s">
        <v>124</v>
      </c>
      <c r="L12" s="353"/>
      <c r="M12" s="350">
        <v>6600</v>
      </c>
      <c r="N12" s="350"/>
      <c r="O12" s="350">
        <v>6600</v>
      </c>
      <c r="P12" s="350"/>
      <c r="Q12" s="351" t="s">
        <v>1288</v>
      </c>
      <c r="R12" s="351" t="s">
        <v>6085</v>
      </c>
      <c r="S12" s="312"/>
    </row>
    <row r="13" spans="1:19" s="129" customFormat="1" ht="75" x14ac:dyDescent="0.25">
      <c r="A13" s="401">
        <v>7</v>
      </c>
      <c r="B13" s="337">
        <v>1</v>
      </c>
      <c r="C13" s="337">
        <v>4</v>
      </c>
      <c r="D13" s="330">
        <v>5</v>
      </c>
      <c r="E13" s="392" t="s">
        <v>6096</v>
      </c>
      <c r="F13" s="330" t="s">
        <v>6097</v>
      </c>
      <c r="G13" s="330" t="s">
        <v>165</v>
      </c>
      <c r="H13" s="353" t="s">
        <v>597</v>
      </c>
      <c r="I13" s="311" t="s">
        <v>196</v>
      </c>
      <c r="J13" s="330" t="s">
        <v>6084</v>
      </c>
      <c r="K13" s="353" t="s">
        <v>124</v>
      </c>
      <c r="L13" s="353"/>
      <c r="M13" s="350">
        <v>8500</v>
      </c>
      <c r="N13" s="350"/>
      <c r="O13" s="350">
        <v>8500</v>
      </c>
      <c r="P13" s="350"/>
      <c r="Q13" s="351" t="s">
        <v>1288</v>
      </c>
      <c r="R13" s="351" t="s">
        <v>6085</v>
      </c>
      <c r="S13" s="312"/>
    </row>
    <row r="14" spans="1:19" s="129" customFormat="1" ht="135" x14ac:dyDescent="0.25">
      <c r="A14" s="401">
        <v>8</v>
      </c>
      <c r="B14" s="337">
        <v>1</v>
      </c>
      <c r="C14" s="337">
        <v>4</v>
      </c>
      <c r="D14" s="330">
        <v>5</v>
      </c>
      <c r="E14" s="392" t="s">
        <v>6098</v>
      </c>
      <c r="F14" s="330" t="s">
        <v>6099</v>
      </c>
      <c r="G14" s="330" t="s">
        <v>170</v>
      </c>
      <c r="H14" s="353" t="s">
        <v>597</v>
      </c>
      <c r="I14" s="311" t="s">
        <v>970</v>
      </c>
      <c r="J14" s="330" t="s">
        <v>6084</v>
      </c>
      <c r="K14" s="353" t="s">
        <v>124</v>
      </c>
      <c r="L14" s="353"/>
      <c r="M14" s="350">
        <v>37000</v>
      </c>
      <c r="N14" s="350"/>
      <c r="O14" s="350">
        <v>37000</v>
      </c>
      <c r="P14" s="350"/>
      <c r="Q14" s="351" t="s">
        <v>1288</v>
      </c>
      <c r="R14" s="351" t="s">
        <v>6085</v>
      </c>
      <c r="S14" s="312"/>
    </row>
    <row r="15" spans="1:19" ht="120" x14ac:dyDescent="0.25">
      <c r="A15" s="401">
        <v>9</v>
      </c>
      <c r="B15" s="337">
        <v>1</v>
      </c>
      <c r="C15" s="337">
        <v>4</v>
      </c>
      <c r="D15" s="330">
        <v>5</v>
      </c>
      <c r="E15" s="392" t="s">
        <v>6100</v>
      </c>
      <c r="F15" s="330" t="s">
        <v>6101</v>
      </c>
      <c r="G15" s="330" t="s">
        <v>165</v>
      </c>
      <c r="H15" s="353" t="s">
        <v>597</v>
      </c>
      <c r="I15" s="311" t="s">
        <v>6095</v>
      </c>
      <c r="J15" s="330" t="s">
        <v>6084</v>
      </c>
      <c r="K15" s="353" t="s">
        <v>124</v>
      </c>
      <c r="L15" s="353"/>
      <c r="M15" s="350">
        <v>8000</v>
      </c>
      <c r="N15" s="350"/>
      <c r="O15" s="350">
        <v>8000</v>
      </c>
      <c r="P15" s="350"/>
      <c r="Q15" s="351" t="s">
        <v>1288</v>
      </c>
      <c r="R15" s="351" t="s">
        <v>6085</v>
      </c>
    </row>
    <row r="16" spans="1:19" x14ac:dyDescent="0.25">
      <c r="A16" s="1287">
        <v>10</v>
      </c>
      <c r="B16" s="1287">
        <v>1</v>
      </c>
      <c r="C16" s="1287">
        <v>4</v>
      </c>
      <c r="D16" s="1027">
        <v>5</v>
      </c>
      <c r="E16" s="1027" t="s">
        <v>6102</v>
      </c>
      <c r="F16" s="1027" t="s">
        <v>6103</v>
      </c>
      <c r="G16" s="1423" t="s">
        <v>6104</v>
      </c>
      <c r="H16" s="642" t="s">
        <v>165</v>
      </c>
      <c r="I16" s="348">
        <v>5</v>
      </c>
      <c r="J16" s="1027" t="s">
        <v>6105</v>
      </c>
      <c r="K16" s="1388" t="s">
        <v>124</v>
      </c>
      <c r="L16" s="1386"/>
      <c r="M16" s="1026">
        <v>48161.5</v>
      </c>
      <c r="N16" s="1386"/>
      <c r="O16" s="1026">
        <v>40161.5</v>
      </c>
      <c r="P16" s="1386"/>
      <c r="Q16" s="1388" t="s">
        <v>6106</v>
      </c>
      <c r="R16" s="1388" t="s">
        <v>6107</v>
      </c>
      <c r="S16" s="410"/>
    </row>
    <row r="17" spans="1:19" ht="30" x14ac:dyDescent="0.25">
      <c r="A17" s="1301"/>
      <c r="B17" s="1301"/>
      <c r="C17" s="1301"/>
      <c r="D17" s="1286"/>
      <c r="E17" s="1286"/>
      <c r="F17" s="1286"/>
      <c r="G17" s="1424"/>
      <c r="H17" s="642" t="s">
        <v>1658</v>
      </c>
      <c r="I17" s="348">
        <v>26</v>
      </c>
      <c r="J17" s="1286"/>
      <c r="K17" s="1425"/>
      <c r="L17" s="1426"/>
      <c r="M17" s="1427"/>
      <c r="N17" s="1426"/>
      <c r="O17" s="1427"/>
      <c r="P17" s="1426"/>
      <c r="Q17" s="1425"/>
      <c r="R17" s="1425"/>
      <c r="S17" s="410"/>
    </row>
    <row r="18" spans="1:19" x14ac:dyDescent="0.25">
      <c r="A18" s="1301"/>
      <c r="B18" s="1301"/>
      <c r="C18" s="1301"/>
      <c r="D18" s="1286"/>
      <c r="E18" s="1286"/>
      <c r="F18" s="1286"/>
      <c r="G18" s="1424"/>
      <c r="H18" s="642" t="s">
        <v>170</v>
      </c>
      <c r="I18" s="348">
        <v>1</v>
      </c>
      <c r="J18" s="1286"/>
      <c r="K18" s="1425"/>
      <c r="L18" s="1426"/>
      <c r="M18" s="1427"/>
      <c r="N18" s="1426"/>
      <c r="O18" s="1427"/>
      <c r="P18" s="1426"/>
      <c r="Q18" s="1425"/>
      <c r="R18" s="1425"/>
      <c r="S18" s="410"/>
    </row>
    <row r="19" spans="1:19" ht="45" x14ac:dyDescent="0.25">
      <c r="A19" s="1301"/>
      <c r="B19" s="1301"/>
      <c r="C19" s="1301"/>
      <c r="D19" s="1286"/>
      <c r="E19" s="1286"/>
      <c r="F19" s="1286"/>
      <c r="G19" s="1424"/>
      <c r="H19" s="642" t="s">
        <v>155</v>
      </c>
      <c r="I19" s="348">
        <v>25</v>
      </c>
      <c r="J19" s="1286"/>
      <c r="K19" s="1425"/>
      <c r="L19" s="1426"/>
      <c r="M19" s="1427"/>
      <c r="N19" s="1426"/>
      <c r="O19" s="1427"/>
      <c r="P19" s="1426"/>
      <c r="Q19" s="1425"/>
      <c r="R19" s="1425"/>
      <c r="S19" s="410"/>
    </row>
    <row r="20" spans="1:19" x14ac:dyDescent="0.25">
      <c r="A20" s="1301"/>
      <c r="B20" s="1301"/>
      <c r="C20" s="1301"/>
      <c r="D20" s="1286"/>
      <c r="E20" s="1286"/>
      <c r="F20" s="1286"/>
      <c r="G20" s="1424"/>
      <c r="H20" s="642" t="s">
        <v>79</v>
      </c>
      <c r="I20" s="348">
        <v>1</v>
      </c>
      <c r="J20" s="1286"/>
      <c r="K20" s="1425"/>
      <c r="L20" s="1426"/>
      <c r="M20" s="1427"/>
      <c r="N20" s="1426"/>
      <c r="O20" s="1427"/>
      <c r="P20" s="1426"/>
      <c r="Q20" s="1425"/>
      <c r="R20" s="1425"/>
      <c r="S20" s="410"/>
    </row>
    <row r="21" spans="1:19" ht="45" x14ac:dyDescent="0.25">
      <c r="A21" s="989"/>
      <c r="B21" s="989"/>
      <c r="C21" s="989"/>
      <c r="D21" s="990"/>
      <c r="E21" s="990"/>
      <c r="F21" s="990"/>
      <c r="G21" s="1003"/>
      <c r="H21" s="643" t="s">
        <v>1302</v>
      </c>
      <c r="I21" s="644" t="s">
        <v>6108</v>
      </c>
      <c r="J21" s="990"/>
      <c r="K21" s="1389"/>
      <c r="L21" s="1387"/>
      <c r="M21" s="1079"/>
      <c r="N21" s="1387"/>
      <c r="O21" s="1079"/>
      <c r="P21" s="1387"/>
      <c r="Q21" s="1389"/>
      <c r="R21" s="1389"/>
      <c r="S21" s="410"/>
    </row>
    <row r="22" spans="1:19" s="129" customFormat="1" ht="180" x14ac:dyDescent="0.25">
      <c r="A22" s="337">
        <v>11</v>
      </c>
      <c r="B22" s="337">
        <v>1</v>
      </c>
      <c r="C22" s="337">
        <v>4</v>
      </c>
      <c r="D22" s="330">
        <v>5</v>
      </c>
      <c r="E22" s="330" t="s">
        <v>6109</v>
      </c>
      <c r="F22" s="330" t="s">
        <v>6110</v>
      </c>
      <c r="G22" s="330" t="s">
        <v>170</v>
      </c>
      <c r="H22" s="353" t="s">
        <v>918</v>
      </c>
      <c r="I22" s="484">
        <v>40</v>
      </c>
      <c r="J22" s="330" t="s">
        <v>6111</v>
      </c>
      <c r="K22" s="353"/>
      <c r="L22" s="353" t="s">
        <v>124</v>
      </c>
      <c r="M22" s="349"/>
      <c r="N22" s="349">
        <v>30000</v>
      </c>
      <c r="O22" s="349"/>
      <c r="P22" s="349">
        <v>30000</v>
      </c>
      <c r="Q22" s="330" t="s">
        <v>1288</v>
      </c>
      <c r="R22" s="330" t="s">
        <v>6085</v>
      </c>
      <c r="S22" s="312"/>
    </row>
    <row r="23" spans="1:19" s="129" customFormat="1" ht="90" x14ac:dyDescent="0.25">
      <c r="A23" s="337">
        <v>12</v>
      </c>
      <c r="B23" s="337">
        <v>1</v>
      </c>
      <c r="C23" s="337">
        <v>4</v>
      </c>
      <c r="D23" s="330">
        <v>2</v>
      </c>
      <c r="E23" s="330" t="s">
        <v>6112</v>
      </c>
      <c r="F23" s="330" t="s">
        <v>6113</v>
      </c>
      <c r="G23" s="330" t="s">
        <v>165</v>
      </c>
      <c r="H23" s="353" t="s">
        <v>918</v>
      </c>
      <c r="I23" s="484">
        <v>65</v>
      </c>
      <c r="J23" s="330" t="s">
        <v>6084</v>
      </c>
      <c r="K23" s="353"/>
      <c r="L23" s="353" t="s">
        <v>124</v>
      </c>
      <c r="M23" s="349"/>
      <c r="N23" s="349">
        <v>9341.09</v>
      </c>
      <c r="O23" s="349"/>
      <c r="P23" s="349">
        <v>9341.09</v>
      </c>
      <c r="Q23" s="330" t="s">
        <v>1288</v>
      </c>
      <c r="R23" s="330" t="s">
        <v>6085</v>
      </c>
      <c r="S23" s="312"/>
    </row>
    <row r="24" spans="1:19" s="129" customFormat="1" ht="105" x14ac:dyDescent="0.25">
      <c r="A24" s="337">
        <v>13</v>
      </c>
      <c r="B24" s="337">
        <v>1</v>
      </c>
      <c r="C24" s="337">
        <v>4</v>
      </c>
      <c r="D24" s="330">
        <v>2</v>
      </c>
      <c r="E24" s="330" t="s">
        <v>6114</v>
      </c>
      <c r="F24" s="330" t="s">
        <v>6115</v>
      </c>
      <c r="G24" s="330" t="s">
        <v>165</v>
      </c>
      <c r="H24" s="353" t="s">
        <v>918</v>
      </c>
      <c r="I24" s="484">
        <v>65</v>
      </c>
      <c r="J24" s="330" t="s">
        <v>6084</v>
      </c>
      <c r="K24" s="353"/>
      <c r="L24" s="353" t="s">
        <v>124</v>
      </c>
      <c r="M24" s="349"/>
      <c r="N24" s="349">
        <v>9341.09</v>
      </c>
      <c r="O24" s="349"/>
      <c r="P24" s="349">
        <v>9341.09</v>
      </c>
      <c r="Q24" s="330" t="s">
        <v>1288</v>
      </c>
      <c r="R24" s="330" t="s">
        <v>6085</v>
      </c>
      <c r="S24" s="312"/>
    </row>
    <row r="25" spans="1:19" s="129" customFormat="1" ht="75" x14ac:dyDescent="0.25">
      <c r="A25" s="337">
        <v>14</v>
      </c>
      <c r="B25" s="337">
        <v>1</v>
      </c>
      <c r="C25" s="337">
        <v>4</v>
      </c>
      <c r="D25" s="330">
        <v>2</v>
      </c>
      <c r="E25" s="330" t="s">
        <v>6116</v>
      </c>
      <c r="F25" s="330" t="s">
        <v>6117</v>
      </c>
      <c r="G25" s="330" t="s">
        <v>165</v>
      </c>
      <c r="H25" s="353" t="s">
        <v>918</v>
      </c>
      <c r="I25" s="484">
        <v>60</v>
      </c>
      <c r="J25" s="330" t="s">
        <v>6084</v>
      </c>
      <c r="K25" s="353"/>
      <c r="L25" s="353" t="s">
        <v>124</v>
      </c>
      <c r="M25" s="349"/>
      <c r="N25" s="349">
        <v>8961</v>
      </c>
      <c r="O25" s="349"/>
      <c r="P25" s="349">
        <v>8961</v>
      </c>
      <c r="Q25" s="330" t="s">
        <v>1288</v>
      </c>
      <c r="R25" s="330" t="s">
        <v>6085</v>
      </c>
      <c r="S25" s="312"/>
    </row>
    <row r="26" spans="1:19" s="129" customFormat="1" ht="75" x14ac:dyDescent="0.25">
      <c r="A26" s="337">
        <v>15</v>
      </c>
      <c r="B26" s="337">
        <v>1</v>
      </c>
      <c r="C26" s="337">
        <v>4</v>
      </c>
      <c r="D26" s="330">
        <v>2</v>
      </c>
      <c r="E26" s="330" t="s">
        <v>6118</v>
      </c>
      <c r="F26" s="330" t="s">
        <v>6119</v>
      </c>
      <c r="G26" s="330" t="s">
        <v>165</v>
      </c>
      <c r="H26" s="353" t="s">
        <v>918</v>
      </c>
      <c r="I26" s="484">
        <v>70</v>
      </c>
      <c r="J26" s="330" t="s">
        <v>6084</v>
      </c>
      <c r="K26" s="353"/>
      <c r="L26" s="353" t="s">
        <v>124</v>
      </c>
      <c r="M26" s="349"/>
      <c r="N26" s="349">
        <v>10060.34</v>
      </c>
      <c r="O26" s="349"/>
      <c r="P26" s="349">
        <v>10060.34</v>
      </c>
      <c r="Q26" s="330" t="s">
        <v>1288</v>
      </c>
      <c r="R26" s="330" t="s">
        <v>6085</v>
      </c>
      <c r="S26" s="312"/>
    </row>
    <row r="27" spans="1:19" s="129" customFormat="1" x14ac:dyDescent="0.25">
      <c r="A27" s="1011">
        <v>16</v>
      </c>
      <c r="B27" s="1011">
        <v>1</v>
      </c>
      <c r="C27" s="1011">
        <v>4</v>
      </c>
      <c r="D27" s="858">
        <v>5</v>
      </c>
      <c r="E27" s="858" t="s">
        <v>6120</v>
      </c>
      <c r="F27" s="858" t="s">
        <v>6121</v>
      </c>
      <c r="G27" s="858" t="s">
        <v>165</v>
      </c>
      <c r="H27" s="353" t="s">
        <v>998</v>
      </c>
      <c r="I27" s="484">
        <v>3</v>
      </c>
      <c r="J27" s="858" t="s">
        <v>6084</v>
      </c>
      <c r="K27" s="1010"/>
      <c r="L27" s="1428" t="s">
        <v>124</v>
      </c>
      <c r="M27" s="1082"/>
      <c r="N27" s="1082">
        <v>12008.92</v>
      </c>
      <c r="O27" s="1082"/>
      <c r="P27" s="1082">
        <v>12008.92</v>
      </c>
      <c r="Q27" s="858" t="s">
        <v>1288</v>
      </c>
      <c r="R27" s="978" t="s">
        <v>6085</v>
      </c>
      <c r="S27" s="312"/>
    </row>
    <row r="28" spans="1:19" s="129" customFormat="1" ht="30" x14ac:dyDescent="0.25">
      <c r="A28" s="1011"/>
      <c r="B28" s="1011"/>
      <c r="C28" s="1011"/>
      <c r="D28" s="858"/>
      <c r="E28" s="858"/>
      <c r="F28" s="858"/>
      <c r="G28" s="858"/>
      <c r="H28" s="353" t="s">
        <v>6122</v>
      </c>
      <c r="I28" s="484">
        <v>60</v>
      </c>
      <c r="J28" s="858"/>
      <c r="K28" s="1010"/>
      <c r="L28" s="1428"/>
      <c r="M28" s="1082"/>
      <c r="N28" s="1082"/>
      <c r="O28" s="1082"/>
      <c r="P28" s="1082"/>
      <c r="Q28" s="858"/>
      <c r="R28" s="979"/>
      <c r="S28" s="312"/>
    </row>
    <row r="29" spans="1:19" s="129" customFormat="1" ht="90" x14ac:dyDescent="0.25">
      <c r="A29" s="337">
        <v>17</v>
      </c>
      <c r="B29" s="337">
        <v>1</v>
      </c>
      <c r="C29" s="337">
        <v>4</v>
      </c>
      <c r="D29" s="330">
        <v>2</v>
      </c>
      <c r="E29" s="330" t="s">
        <v>6123</v>
      </c>
      <c r="F29" s="330" t="s">
        <v>6124</v>
      </c>
      <c r="G29" s="330" t="s">
        <v>170</v>
      </c>
      <c r="H29" s="645" t="s">
        <v>611</v>
      </c>
      <c r="I29" s="484">
        <v>45</v>
      </c>
      <c r="J29" s="330" t="s">
        <v>6084</v>
      </c>
      <c r="K29" s="353"/>
      <c r="L29" s="353" t="s">
        <v>124</v>
      </c>
      <c r="M29" s="349"/>
      <c r="N29" s="349">
        <v>139735.79999999999</v>
      </c>
      <c r="O29" s="349"/>
      <c r="P29" s="349">
        <v>139735.79999999999</v>
      </c>
      <c r="Q29" s="330" t="s">
        <v>1288</v>
      </c>
      <c r="R29" s="330" t="s">
        <v>6085</v>
      </c>
      <c r="S29" s="312"/>
    </row>
    <row r="30" spans="1:19" s="129" customFormat="1" ht="90" x14ac:dyDescent="0.25">
      <c r="A30" s="337">
        <v>18</v>
      </c>
      <c r="B30" s="337">
        <v>1</v>
      </c>
      <c r="C30" s="337">
        <v>4</v>
      </c>
      <c r="D30" s="330">
        <v>5</v>
      </c>
      <c r="E30" s="330" t="s">
        <v>6125</v>
      </c>
      <c r="F30" s="330" t="s">
        <v>6126</v>
      </c>
      <c r="G30" s="330" t="s">
        <v>170</v>
      </c>
      <c r="H30" s="353" t="s">
        <v>611</v>
      </c>
      <c r="I30" s="484">
        <v>90</v>
      </c>
      <c r="J30" s="330" t="s">
        <v>6084</v>
      </c>
      <c r="K30" s="353"/>
      <c r="L30" s="353" t="s">
        <v>124</v>
      </c>
      <c r="M30" s="349"/>
      <c r="N30" s="349">
        <v>63884.98</v>
      </c>
      <c r="O30" s="349"/>
      <c r="P30" s="349">
        <f>N30</f>
        <v>63884.98</v>
      </c>
      <c r="Q30" s="330" t="s">
        <v>1288</v>
      </c>
      <c r="R30" s="330" t="s">
        <v>6085</v>
      </c>
      <c r="S30" s="312"/>
    </row>
    <row r="31" spans="1:19" s="129" customFormat="1" ht="120" x14ac:dyDescent="0.25">
      <c r="A31" s="337">
        <v>19</v>
      </c>
      <c r="B31" s="337">
        <v>1</v>
      </c>
      <c r="C31" s="337">
        <v>4</v>
      </c>
      <c r="D31" s="330">
        <v>5</v>
      </c>
      <c r="E31" s="330" t="s">
        <v>6127</v>
      </c>
      <c r="F31" s="330" t="s">
        <v>6128</v>
      </c>
      <c r="G31" s="330" t="s">
        <v>6129</v>
      </c>
      <c r="H31" s="353" t="s">
        <v>6130</v>
      </c>
      <c r="I31" s="484">
        <v>4</v>
      </c>
      <c r="J31" s="330" t="s">
        <v>6084</v>
      </c>
      <c r="K31" s="353"/>
      <c r="L31" s="353" t="s">
        <v>124</v>
      </c>
      <c r="M31" s="349"/>
      <c r="N31" s="349">
        <v>10551.76</v>
      </c>
      <c r="O31" s="349"/>
      <c r="P31" s="349">
        <v>10551.76</v>
      </c>
      <c r="Q31" s="330" t="s">
        <v>1288</v>
      </c>
      <c r="R31" s="330" t="s">
        <v>6085</v>
      </c>
      <c r="S31" s="312"/>
    </row>
    <row r="32" spans="1:19" ht="75" x14ac:dyDescent="0.25">
      <c r="A32" s="366">
        <v>20</v>
      </c>
      <c r="B32" s="366">
        <v>1</v>
      </c>
      <c r="C32" s="351">
        <v>4</v>
      </c>
      <c r="D32" s="366">
        <v>5</v>
      </c>
      <c r="E32" s="408" t="s">
        <v>6131</v>
      </c>
      <c r="F32" s="330" t="s">
        <v>6132</v>
      </c>
      <c r="G32" s="351" t="s">
        <v>170</v>
      </c>
      <c r="H32" s="351" t="s">
        <v>918</v>
      </c>
      <c r="I32" s="395" t="s">
        <v>1046</v>
      </c>
      <c r="J32" s="330" t="s">
        <v>6084</v>
      </c>
      <c r="K32" s="366"/>
      <c r="L32" s="409" t="s">
        <v>52</v>
      </c>
      <c r="M32" s="366"/>
      <c r="N32" s="350">
        <v>25284.82</v>
      </c>
      <c r="O32" s="366"/>
      <c r="P32" s="350">
        <f>N32</f>
        <v>25284.82</v>
      </c>
      <c r="Q32" s="330" t="s">
        <v>1288</v>
      </c>
      <c r="R32" s="330" t="s">
        <v>6085</v>
      </c>
    </row>
    <row r="33" spans="1:18" s="129" customFormat="1" ht="135" x14ac:dyDescent="0.25">
      <c r="A33" s="337">
        <v>21</v>
      </c>
      <c r="B33" s="337">
        <v>1</v>
      </c>
      <c r="C33" s="330">
        <v>4</v>
      </c>
      <c r="D33" s="337">
        <v>5</v>
      </c>
      <c r="E33" s="392" t="s">
        <v>6133</v>
      </c>
      <c r="F33" s="330" t="s">
        <v>6134</v>
      </c>
      <c r="G33" s="330" t="s">
        <v>165</v>
      </c>
      <c r="H33" s="330" t="s">
        <v>918</v>
      </c>
      <c r="I33" s="311" t="s">
        <v>1261</v>
      </c>
      <c r="J33" s="330" t="s">
        <v>6135</v>
      </c>
      <c r="K33" s="337"/>
      <c r="L33" s="353" t="s">
        <v>161</v>
      </c>
      <c r="M33" s="337"/>
      <c r="N33" s="350">
        <v>80830.2</v>
      </c>
      <c r="O33" s="337"/>
      <c r="P33" s="350">
        <v>80830.2</v>
      </c>
      <c r="Q33" s="330" t="s">
        <v>1288</v>
      </c>
      <c r="R33" s="330" t="s">
        <v>6136</v>
      </c>
    </row>
    <row r="35" spans="1:18" x14ac:dyDescent="0.25">
      <c r="M35" s="1031" t="s">
        <v>242</v>
      </c>
      <c r="N35" s="1032"/>
      <c r="O35" s="1033" t="s">
        <v>243</v>
      </c>
      <c r="P35" s="1033"/>
    </row>
    <row r="36" spans="1:18" x14ac:dyDescent="0.25">
      <c r="M36" s="399" t="s">
        <v>244</v>
      </c>
      <c r="N36" s="399" t="s">
        <v>245</v>
      </c>
      <c r="O36" s="399" t="s">
        <v>244</v>
      </c>
      <c r="P36" s="399" t="s">
        <v>245</v>
      </c>
    </row>
    <row r="37" spans="1:18" x14ac:dyDescent="0.25">
      <c r="M37" s="62">
        <v>20</v>
      </c>
      <c r="N37" s="375">
        <f>O7+O8+O9+O10+O11+O12+O13+O14+O15+P22+P23+P24+P25+P26+P27+P29+P30+P31+P32+P33</f>
        <v>505600</v>
      </c>
      <c r="O37" s="380">
        <v>1</v>
      </c>
      <c r="P37" s="375">
        <f>O16</f>
        <v>40161.5</v>
      </c>
    </row>
  </sheetData>
  <mergeCells count="48">
    <mergeCell ref="Q27:Q28"/>
    <mergeCell ref="R27:R28"/>
    <mergeCell ref="M35:N35"/>
    <mergeCell ref="O35:P35"/>
    <mergeCell ref="K27:K28"/>
    <mergeCell ref="L27:L28"/>
    <mergeCell ref="M27:M28"/>
    <mergeCell ref="N27:N28"/>
    <mergeCell ref="O27:O28"/>
    <mergeCell ref="P27:P28"/>
    <mergeCell ref="Q16:Q21"/>
    <mergeCell ref="R16:R21"/>
    <mergeCell ref="A27:A28"/>
    <mergeCell ref="B27:B28"/>
    <mergeCell ref="C27:C28"/>
    <mergeCell ref="D27:D28"/>
    <mergeCell ref="E27:E28"/>
    <mergeCell ref="F27:F28"/>
    <mergeCell ref="G27:G28"/>
    <mergeCell ref="J27:J28"/>
    <mergeCell ref="K16:K21"/>
    <mergeCell ref="L16:L21"/>
    <mergeCell ref="M16:M21"/>
    <mergeCell ref="N16:N21"/>
    <mergeCell ref="O16:O21"/>
    <mergeCell ref="P16:P21"/>
    <mergeCell ref="Q4:Q5"/>
    <mergeCell ref="R4:R5"/>
    <mergeCell ref="A16:A21"/>
    <mergeCell ref="B16:B21"/>
    <mergeCell ref="C16:C21"/>
    <mergeCell ref="D16:D21"/>
    <mergeCell ref="E16:E21"/>
    <mergeCell ref="F16:F21"/>
    <mergeCell ref="G16:G21"/>
    <mergeCell ref="J16:J2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0C6BE-D3FA-471D-A4C1-290AC24230F4}">
  <dimension ref="A1:S31"/>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6313</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13" customFormat="1" ht="135" x14ac:dyDescent="0.25">
      <c r="A7" s="190">
        <v>1</v>
      </c>
      <c r="B7" s="695">
        <v>1</v>
      </c>
      <c r="C7" s="695">
        <v>4</v>
      </c>
      <c r="D7" s="690">
        <v>5</v>
      </c>
      <c r="E7" s="175" t="s">
        <v>3750</v>
      </c>
      <c r="F7" s="690" t="s">
        <v>3751</v>
      </c>
      <c r="G7" s="690" t="s">
        <v>3752</v>
      </c>
      <c r="H7" s="696" t="s">
        <v>3753</v>
      </c>
      <c r="I7" s="11" t="s">
        <v>3754</v>
      </c>
      <c r="J7" s="690" t="s">
        <v>3755</v>
      </c>
      <c r="K7" s="696" t="s">
        <v>3756</v>
      </c>
      <c r="L7" s="696"/>
      <c r="M7" s="691">
        <v>22023.9</v>
      </c>
      <c r="N7" s="691"/>
      <c r="O7" s="691">
        <v>22023.9</v>
      </c>
      <c r="P7" s="691"/>
      <c r="Q7" s="690" t="s">
        <v>3757</v>
      </c>
      <c r="R7" s="690" t="s">
        <v>3758</v>
      </c>
      <c r="S7" s="12"/>
    </row>
    <row r="8" spans="1:19" s="13" customFormat="1" ht="120" x14ac:dyDescent="0.25">
      <c r="A8" s="695">
        <v>2</v>
      </c>
      <c r="B8" s="695">
        <v>1</v>
      </c>
      <c r="C8" s="695">
        <v>4</v>
      </c>
      <c r="D8" s="690">
        <v>5</v>
      </c>
      <c r="E8" s="175" t="s">
        <v>3759</v>
      </c>
      <c r="F8" s="690" t="s">
        <v>3760</v>
      </c>
      <c r="G8" s="690" t="s">
        <v>280</v>
      </c>
      <c r="H8" s="696" t="s">
        <v>339</v>
      </c>
      <c r="I8" s="11" t="s">
        <v>970</v>
      </c>
      <c r="J8" s="690" t="s">
        <v>3691</v>
      </c>
      <c r="K8" s="696" t="s">
        <v>3761</v>
      </c>
      <c r="L8" s="696"/>
      <c r="M8" s="691">
        <v>24216</v>
      </c>
      <c r="N8" s="691"/>
      <c r="O8" s="691">
        <v>20220</v>
      </c>
      <c r="P8" s="691"/>
      <c r="Q8" s="690" t="s">
        <v>3762</v>
      </c>
      <c r="R8" s="690" t="s">
        <v>3763</v>
      </c>
      <c r="S8" s="12"/>
    </row>
    <row r="9" spans="1:19" s="13" customFormat="1" ht="60" x14ac:dyDescent="0.25">
      <c r="A9" s="190">
        <v>3</v>
      </c>
      <c r="B9" s="695">
        <v>1</v>
      </c>
      <c r="C9" s="695">
        <v>4</v>
      </c>
      <c r="D9" s="690">
        <v>2</v>
      </c>
      <c r="E9" s="175" t="s">
        <v>3764</v>
      </c>
      <c r="F9" s="690" t="s">
        <v>3765</v>
      </c>
      <c r="G9" s="690" t="s">
        <v>3766</v>
      </c>
      <c r="H9" s="696" t="s">
        <v>3767</v>
      </c>
      <c r="I9" s="11" t="s">
        <v>3315</v>
      </c>
      <c r="J9" s="690" t="s">
        <v>3768</v>
      </c>
      <c r="K9" s="696" t="s">
        <v>312</v>
      </c>
      <c r="L9" s="696"/>
      <c r="M9" s="691">
        <v>84095</v>
      </c>
      <c r="N9" s="691"/>
      <c r="O9" s="691">
        <v>84095</v>
      </c>
      <c r="P9" s="691"/>
      <c r="Q9" s="690" t="s">
        <v>3757</v>
      </c>
      <c r="R9" s="690" t="s">
        <v>3769</v>
      </c>
      <c r="S9" s="12"/>
    </row>
    <row r="10" spans="1:19" s="13" customFormat="1" ht="60" x14ac:dyDescent="0.25">
      <c r="A10" s="695">
        <v>4</v>
      </c>
      <c r="B10" s="695">
        <v>1</v>
      </c>
      <c r="C10" s="695">
        <v>4</v>
      </c>
      <c r="D10" s="690">
        <v>5</v>
      </c>
      <c r="E10" s="175" t="s">
        <v>3770</v>
      </c>
      <c r="F10" s="690" t="s">
        <v>3771</v>
      </c>
      <c r="G10" s="690" t="s">
        <v>165</v>
      </c>
      <c r="H10" s="690" t="s">
        <v>918</v>
      </c>
      <c r="I10" s="11" t="s">
        <v>293</v>
      </c>
      <c r="J10" s="690" t="s">
        <v>3772</v>
      </c>
      <c r="K10" s="696" t="s">
        <v>312</v>
      </c>
      <c r="L10" s="696"/>
      <c r="M10" s="691">
        <v>6777.5</v>
      </c>
      <c r="N10" s="691"/>
      <c r="O10" s="691">
        <v>6777.5</v>
      </c>
      <c r="P10" s="691"/>
      <c r="Q10" s="690" t="s">
        <v>3757</v>
      </c>
      <c r="R10" s="690" t="s">
        <v>3769</v>
      </c>
      <c r="S10" s="12"/>
    </row>
    <row r="11" spans="1:19" s="13" customFormat="1" ht="90" x14ac:dyDescent="0.25">
      <c r="A11" s="695">
        <v>5</v>
      </c>
      <c r="B11" s="695">
        <v>1</v>
      </c>
      <c r="C11" s="695">
        <v>4</v>
      </c>
      <c r="D11" s="690">
        <v>5</v>
      </c>
      <c r="E11" s="175" t="s">
        <v>3773</v>
      </c>
      <c r="F11" s="690" t="s">
        <v>3774</v>
      </c>
      <c r="G11" s="690" t="s">
        <v>165</v>
      </c>
      <c r="H11" s="690" t="s">
        <v>918</v>
      </c>
      <c r="I11" s="11" t="s">
        <v>2544</v>
      </c>
      <c r="J11" s="690" t="s">
        <v>3775</v>
      </c>
      <c r="K11" s="696" t="s">
        <v>312</v>
      </c>
      <c r="L11" s="696"/>
      <c r="M11" s="691">
        <v>5278.75</v>
      </c>
      <c r="N11" s="691"/>
      <c r="O11" s="691">
        <v>5278.75</v>
      </c>
      <c r="P11" s="691"/>
      <c r="Q11" s="690" t="s">
        <v>3757</v>
      </c>
      <c r="R11" s="690" t="s">
        <v>3769</v>
      </c>
    </row>
    <row r="12" spans="1:19" s="13" customFormat="1" ht="60" x14ac:dyDescent="0.25">
      <c r="A12" s="695">
        <v>6</v>
      </c>
      <c r="B12" s="695">
        <v>1</v>
      </c>
      <c r="C12" s="695">
        <v>4</v>
      </c>
      <c r="D12" s="690">
        <v>2</v>
      </c>
      <c r="E12" s="175" t="s">
        <v>3776</v>
      </c>
      <c r="F12" s="690" t="s">
        <v>3777</v>
      </c>
      <c r="G12" s="690" t="s">
        <v>165</v>
      </c>
      <c r="H12" s="690" t="s">
        <v>918</v>
      </c>
      <c r="I12" s="11" t="s">
        <v>2544</v>
      </c>
      <c r="J12" s="690" t="s">
        <v>3778</v>
      </c>
      <c r="K12" s="696" t="s">
        <v>312</v>
      </c>
      <c r="L12" s="696"/>
      <c r="M12" s="691">
        <v>5268.75</v>
      </c>
      <c r="N12" s="691"/>
      <c r="O12" s="691">
        <v>5268.75</v>
      </c>
      <c r="P12" s="691"/>
      <c r="Q12" s="690" t="s">
        <v>3757</v>
      </c>
      <c r="R12" s="690" t="s">
        <v>3769</v>
      </c>
    </row>
    <row r="13" spans="1:19" s="13" customFormat="1" ht="60" x14ac:dyDescent="0.25">
      <c r="A13" s="190">
        <v>7</v>
      </c>
      <c r="B13" s="695">
        <v>1</v>
      </c>
      <c r="C13" s="695">
        <v>4</v>
      </c>
      <c r="D13" s="690">
        <v>2</v>
      </c>
      <c r="E13" s="175" t="s">
        <v>3779</v>
      </c>
      <c r="F13" s="690" t="s">
        <v>3780</v>
      </c>
      <c r="G13" s="690" t="s">
        <v>3781</v>
      </c>
      <c r="H13" s="696" t="s">
        <v>3784</v>
      </c>
      <c r="I13" s="11" t="s">
        <v>3785</v>
      </c>
      <c r="J13" s="690" t="s">
        <v>3782</v>
      </c>
      <c r="K13" s="696"/>
      <c r="L13" s="696" t="s">
        <v>41</v>
      </c>
      <c r="M13" s="691"/>
      <c r="N13" s="691">
        <v>27734</v>
      </c>
      <c r="O13" s="691"/>
      <c r="P13" s="691">
        <v>27734</v>
      </c>
      <c r="Q13" s="690" t="s">
        <v>3757</v>
      </c>
      <c r="R13" s="690" t="s">
        <v>3783</v>
      </c>
    </row>
    <row r="14" spans="1:19" s="13" customFormat="1" ht="120" x14ac:dyDescent="0.25">
      <c r="A14" s="695">
        <v>8</v>
      </c>
      <c r="B14" s="695">
        <v>1</v>
      </c>
      <c r="C14" s="695">
        <v>4</v>
      </c>
      <c r="D14" s="690">
        <v>5</v>
      </c>
      <c r="E14" s="175" t="s">
        <v>3666</v>
      </c>
      <c r="F14" s="690" t="s">
        <v>3786</v>
      </c>
      <c r="G14" s="690" t="s">
        <v>79</v>
      </c>
      <c r="H14" s="690" t="s">
        <v>3787</v>
      </c>
      <c r="I14" s="11" t="s">
        <v>3788</v>
      </c>
      <c r="J14" s="690" t="s">
        <v>3789</v>
      </c>
      <c r="K14" s="696"/>
      <c r="L14" s="696" t="s">
        <v>41</v>
      </c>
      <c r="M14" s="691"/>
      <c r="N14" s="691">
        <v>28025</v>
      </c>
      <c r="O14" s="691"/>
      <c r="P14" s="691">
        <v>28025</v>
      </c>
      <c r="Q14" s="690" t="s">
        <v>3790</v>
      </c>
      <c r="R14" s="690" t="s">
        <v>3783</v>
      </c>
    </row>
    <row r="15" spans="1:19" s="129" customFormat="1" ht="240" x14ac:dyDescent="0.25">
      <c r="A15" s="337">
        <v>9</v>
      </c>
      <c r="B15" s="337">
        <v>1</v>
      </c>
      <c r="C15" s="337">
        <v>4</v>
      </c>
      <c r="D15" s="330">
        <v>2</v>
      </c>
      <c r="E15" s="392" t="s">
        <v>3791</v>
      </c>
      <c r="F15" s="330" t="s">
        <v>3792</v>
      </c>
      <c r="G15" s="330" t="s">
        <v>3793</v>
      </c>
      <c r="H15" s="330" t="s">
        <v>3794</v>
      </c>
      <c r="I15" s="311" t="s">
        <v>3795</v>
      </c>
      <c r="J15" s="330" t="s">
        <v>3796</v>
      </c>
      <c r="K15" s="353"/>
      <c r="L15" s="353" t="s">
        <v>101</v>
      </c>
      <c r="M15" s="350"/>
      <c r="N15" s="350">
        <v>16000</v>
      </c>
      <c r="O15" s="350"/>
      <c r="P15" s="350">
        <v>16000</v>
      </c>
      <c r="Q15" s="330" t="s">
        <v>3757</v>
      </c>
      <c r="R15" s="330" t="s">
        <v>3783</v>
      </c>
    </row>
    <row r="16" spans="1:19" s="13" customFormat="1" ht="255" x14ac:dyDescent="0.25">
      <c r="A16" s="695">
        <v>10</v>
      </c>
      <c r="B16" s="695">
        <v>3</v>
      </c>
      <c r="C16" s="695">
        <v>4</v>
      </c>
      <c r="D16" s="690">
        <v>5</v>
      </c>
      <c r="E16" s="175" t="s">
        <v>3797</v>
      </c>
      <c r="F16" s="704" t="s">
        <v>3798</v>
      </c>
      <c r="G16" s="690" t="s">
        <v>170</v>
      </c>
      <c r="H16" s="696" t="s">
        <v>3799</v>
      </c>
      <c r="I16" s="11" t="s">
        <v>3800</v>
      </c>
      <c r="J16" s="690" t="s">
        <v>3801</v>
      </c>
      <c r="K16" s="696"/>
      <c r="L16" s="696" t="s">
        <v>124</v>
      </c>
      <c r="M16" s="691"/>
      <c r="N16" s="691">
        <v>33441.82</v>
      </c>
      <c r="O16" s="691"/>
      <c r="P16" s="691">
        <v>33441.82</v>
      </c>
      <c r="Q16" s="690" t="s">
        <v>3757</v>
      </c>
      <c r="R16" s="690" t="s">
        <v>3783</v>
      </c>
    </row>
    <row r="17" spans="1:18" s="13" customFormat="1" ht="179.25" customHeight="1" x14ac:dyDescent="0.25">
      <c r="A17" s="190">
        <v>11</v>
      </c>
      <c r="B17" s="695">
        <v>1</v>
      </c>
      <c r="C17" s="695">
        <v>4</v>
      </c>
      <c r="D17" s="690">
        <v>2</v>
      </c>
      <c r="E17" s="175" t="s">
        <v>3802</v>
      </c>
      <c r="F17" s="690" t="s">
        <v>3803</v>
      </c>
      <c r="G17" s="690" t="s">
        <v>170</v>
      </c>
      <c r="H17" s="696" t="s">
        <v>3804</v>
      </c>
      <c r="I17" s="11" t="s">
        <v>3805</v>
      </c>
      <c r="J17" s="690" t="s">
        <v>3806</v>
      </c>
      <c r="K17" s="696"/>
      <c r="L17" s="696" t="s">
        <v>124</v>
      </c>
      <c r="M17" s="691"/>
      <c r="N17" s="691">
        <v>26953</v>
      </c>
      <c r="O17" s="691"/>
      <c r="P17" s="691">
        <v>26953</v>
      </c>
      <c r="Q17" s="690" t="s">
        <v>3757</v>
      </c>
      <c r="R17" s="690" t="s">
        <v>3783</v>
      </c>
    </row>
    <row r="18" spans="1:18" s="13" customFormat="1" ht="179.25" customHeight="1" x14ac:dyDescent="0.25">
      <c r="A18" s="695">
        <v>12</v>
      </c>
      <c r="B18" s="695">
        <v>5</v>
      </c>
      <c r="C18" s="695">
        <v>4</v>
      </c>
      <c r="D18" s="690" t="s">
        <v>3807</v>
      </c>
      <c r="E18" s="175" t="s">
        <v>3808</v>
      </c>
      <c r="F18" s="690" t="s">
        <v>3809</v>
      </c>
      <c r="G18" s="690" t="s">
        <v>3810</v>
      </c>
      <c r="H18" s="690" t="s">
        <v>3811</v>
      </c>
      <c r="I18" s="11" t="s">
        <v>3812</v>
      </c>
      <c r="J18" s="690" t="s">
        <v>3813</v>
      </c>
      <c r="K18" s="696"/>
      <c r="L18" s="696" t="s">
        <v>3814</v>
      </c>
      <c r="M18" s="691"/>
      <c r="N18" s="691">
        <v>25650.5</v>
      </c>
      <c r="O18" s="691"/>
      <c r="P18" s="691">
        <v>25650.5</v>
      </c>
      <c r="Q18" s="690" t="s">
        <v>3757</v>
      </c>
      <c r="R18" s="690" t="s">
        <v>3783</v>
      </c>
    </row>
    <row r="19" spans="1:18" s="13" customFormat="1" ht="150" x14ac:dyDescent="0.25">
      <c r="A19" s="695">
        <v>13</v>
      </c>
      <c r="B19" s="695">
        <v>5</v>
      </c>
      <c r="C19" s="695">
        <v>4</v>
      </c>
      <c r="D19" s="690">
        <v>2</v>
      </c>
      <c r="E19" s="175" t="s">
        <v>3815</v>
      </c>
      <c r="F19" s="690" t="s">
        <v>3816</v>
      </c>
      <c r="G19" s="690" t="s">
        <v>280</v>
      </c>
      <c r="H19" s="690" t="s">
        <v>3817</v>
      </c>
      <c r="I19" s="11" t="s">
        <v>3820</v>
      </c>
      <c r="J19" s="690" t="s">
        <v>3818</v>
      </c>
      <c r="K19" s="696"/>
      <c r="L19" s="696" t="s">
        <v>3814</v>
      </c>
      <c r="M19" s="691"/>
      <c r="N19" s="691">
        <v>23620</v>
      </c>
      <c r="O19" s="691"/>
      <c r="P19" s="691">
        <v>23620</v>
      </c>
      <c r="Q19" s="690" t="s">
        <v>3757</v>
      </c>
      <c r="R19" s="690" t="s">
        <v>3819</v>
      </c>
    </row>
    <row r="20" spans="1:18" s="13" customFormat="1" ht="135" x14ac:dyDescent="0.25">
      <c r="A20" s="702">
        <v>14</v>
      </c>
      <c r="B20" s="702">
        <v>1</v>
      </c>
      <c r="C20" s="702">
        <v>4</v>
      </c>
      <c r="D20" s="704">
        <v>5</v>
      </c>
      <c r="E20" s="772" t="s">
        <v>3821</v>
      </c>
      <c r="F20" s="704" t="s">
        <v>3822</v>
      </c>
      <c r="G20" s="704" t="s">
        <v>165</v>
      </c>
      <c r="H20" s="704" t="s">
        <v>3823</v>
      </c>
      <c r="I20" s="773" t="s">
        <v>3824</v>
      </c>
      <c r="J20" s="704" t="s">
        <v>3825</v>
      </c>
      <c r="K20" s="272"/>
      <c r="L20" s="696" t="s">
        <v>3814</v>
      </c>
      <c r="M20" s="774"/>
      <c r="N20" s="691">
        <v>12998.5</v>
      </c>
      <c r="O20" s="691"/>
      <c r="P20" s="691">
        <v>12998.5</v>
      </c>
      <c r="Q20" s="704" t="s">
        <v>3757</v>
      </c>
      <c r="R20" s="704" t="s">
        <v>3783</v>
      </c>
    </row>
    <row r="21" spans="1:18" s="13" customFormat="1" ht="165" x14ac:dyDescent="0.25">
      <c r="A21" s="695">
        <v>15</v>
      </c>
      <c r="B21" s="695">
        <v>1</v>
      </c>
      <c r="C21" s="695">
        <v>4</v>
      </c>
      <c r="D21" s="690">
        <v>5</v>
      </c>
      <c r="E21" s="175" t="s">
        <v>3826</v>
      </c>
      <c r="F21" s="690" t="s">
        <v>3827</v>
      </c>
      <c r="G21" s="690" t="s">
        <v>3828</v>
      </c>
      <c r="H21" s="690" t="s">
        <v>3829</v>
      </c>
      <c r="I21" s="11" t="s">
        <v>3830</v>
      </c>
      <c r="J21" s="690" t="s">
        <v>3831</v>
      </c>
      <c r="K21" s="696"/>
      <c r="L21" s="696" t="s">
        <v>124</v>
      </c>
      <c r="M21" s="691"/>
      <c r="N21" s="691">
        <v>11889</v>
      </c>
      <c r="O21" s="691"/>
      <c r="P21" s="691">
        <v>11889</v>
      </c>
      <c r="Q21" s="690" t="s">
        <v>3757</v>
      </c>
      <c r="R21" s="690" t="s">
        <v>3783</v>
      </c>
    </row>
    <row r="22" spans="1:18" s="13" customFormat="1" ht="120" x14ac:dyDescent="0.25">
      <c r="A22" s="695">
        <v>16</v>
      </c>
      <c r="B22" s="695">
        <v>1</v>
      </c>
      <c r="C22" s="690">
        <v>4</v>
      </c>
      <c r="D22" s="695">
        <v>5</v>
      </c>
      <c r="E22" s="772" t="s">
        <v>3832</v>
      </c>
      <c r="F22" s="694" t="s">
        <v>3833</v>
      </c>
      <c r="G22" s="694" t="s">
        <v>170</v>
      </c>
      <c r="H22" s="694" t="s">
        <v>918</v>
      </c>
      <c r="I22" s="700" t="s">
        <v>3834</v>
      </c>
      <c r="J22" s="694" t="s">
        <v>3835</v>
      </c>
      <c r="K22" s="699"/>
      <c r="L22" s="699" t="s">
        <v>127</v>
      </c>
      <c r="M22" s="693"/>
      <c r="N22" s="693">
        <v>109352.06</v>
      </c>
      <c r="O22" s="693"/>
      <c r="P22" s="693">
        <v>73000</v>
      </c>
      <c r="Q22" s="694" t="s">
        <v>3836</v>
      </c>
      <c r="R22" s="694" t="s">
        <v>3837</v>
      </c>
    </row>
    <row r="23" spans="1:18" s="778" customFormat="1" ht="90" x14ac:dyDescent="0.25">
      <c r="A23" s="692">
        <v>17</v>
      </c>
      <c r="B23" s="692">
        <v>1</v>
      </c>
      <c r="C23" s="692">
        <v>4</v>
      </c>
      <c r="D23" s="692">
        <v>5</v>
      </c>
      <c r="E23" s="775" t="s">
        <v>3838</v>
      </c>
      <c r="F23" s="705" t="s">
        <v>3839</v>
      </c>
      <c r="G23" s="776" t="s">
        <v>3840</v>
      </c>
      <c r="H23" s="705" t="s">
        <v>3841</v>
      </c>
      <c r="I23" s="694" t="s">
        <v>3842</v>
      </c>
      <c r="J23" s="705" t="s">
        <v>3843</v>
      </c>
      <c r="K23" s="776"/>
      <c r="L23" s="692" t="s">
        <v>258</v>
      </c>
      <c r="M23" s="692" t="s">
        <v>1007</v>
      </c>
      <c r="N23" s="693">
        <v>9350</v>
      </c>
      <c r="O23" s="777"/>
      <c r="P23" s="693">
        <v>9350</v>
      </c>
      <c r="Q23" s="776" t="s">
        <v>3844</v>
      </c>
      <c r="R23" s="705" t="s">
        <v>3845</v>
      </c>
    </row>
    <row r="24" spans="1:18" s="13" customFormat="1" ht="120" x14ac:dyDescent="0.25">
      <c r="A24" s="695">
        <v>18</v>
      </c>
      <c r="B24" s="695">
        <v>1</v>
      </c>
      <c r="C24" s="695">
        <v>4</v>
      </c>
      <c r="D24" s="695">
        <v>2</v>
      </c>
      <c r="E24" s="779" t="s">
        <v>3846</v>
      </c>
      <c r="F24" s="260" t="s">
        <v>3847</v>
      </c>
      <c r="G24" s="695" t="s">
        <v>79</v>
      </c>
      <c r="H24" s="260" t="s">
        <v>3841</v>
      </c>
      <c r="I24" s="690" t="s">
        <v>3848</v>
      </c>
      <c r="J24" s="260" t="s">
        <v>3849</v>
      </c>
      <c r="K24" s="169"/>
      <c r="L24" s="695" t="s">
        <v>2908</v>
      </c>
      <c r="M24" s="780"/>
      <c r="N24" s="691">
        <v>42000</v>
      </c>
      <c r="O24" s="169"/>
      <c r="P24" s="691">
        <v>42000</v>
      </c>
      <c r="Q24" s="695" t="s">
        <v>3844</v>
      </c>
      <c r="R24" s="260" t="s">
        <v>3783</v>
      </c>
    </row>
    <row r="25" spans="1:18" s="13" customFormat="1" ht="90" x14ac:dyDescent="0.25">
      <c r="A25" s="695">
        <v>19</v>
      </c>
      <c r="B25" s="695">
        <v>1</v>
      </c>
      <c r="C25" s="695">
        <v>4</v>
      </c>
      <c r="D25" s="695">
        <v>5</v>
      </c>
      <c r="E25" s="779" t="s">
        <v>3850</v>
      </c>
      <c r="F25" s="704" t="s">
        <v>6311</v>
      </c>
      <c r="G25" s="695" t="s">
        <v>3851</v>
      </c>
      <c r="H25" s="260" t="s">
        <v>3823</v>
      </c>
      <c r="I25" s="690" t="s">
        <v>3852</v>
      </c>
      <c r="J25" s="260" t="s">
        <v>3775</v>
      </c>
      <c r="K25" s="169"/>
      <c r="L25" s="690" t="s">
        <v>2908</v>
      </c>
      <c r="M25" s="169"/>
      <c r="N25" s="691">
        <v>6925</v>
      </c>
      <c r="O25" s="261"/>
      <c r="P25" s="691">
        <v>6925</v>
      </c>
      <c r="Q25" s="695" t="s">
        <v>3844</v>
      </c>
      <c r="R25" s="260" t="s">
        <v>3783</v>
      </c>
    </row>
    <row r="26" spans="1:18" s="13" customFormat="1" ht="75" x14ac:dyDescent="0.25">
      <c r="A26" s="695">
        <v>20</v>
      </c>
      <c r="B26" s="695">
        <v>1</v>
      </c>
      <c r="C26" s="695">
        <v>4</v>
      </c>
      <c r="D26" s="695">
        <v>2</v>
      </c>
      <c r="E26" s="781" t="s">
        <v>3853</v>
      </c>
      <c r="F26" s="260" t="s">
        <v>3854</v>
      </c>
      <c r="G26" s="695" t="s">
        <v>465</v>
      </c>
      <c r="H26" s="260" t="s">
        <v>3823</v>
      </c>
      <c r="I26" s="690" t="s">
        <v>3855</v>
      </c>
      <c r="J26" s="706" t="s">
        <v>3775</v>
      </c>
      <c r="K26" s="169"/>
      <c r="L26" s="695" t="s">
        <v>52</v>
      </c>
      <c r="M26" s="169"/>
      <c r="N26" s="691">
        <v>6925</v>
      </c>
      <c r="O26" s="305"/>
      <c r="P26" s="691">
        <v>6925</v>
      </c>
      <c r="Q26" s="695" t="s">
        <v>3844</v>
      </c>
      <c r="R26" s="260" t="s">
        <v>3783</v>
      </c>
    </row>
    <row r="27" spans="1:18" s="13" customFormat="1" ht="105" x14ac:dyDescent="0.25">
      <c r="A27" s="695">
        <v>21</v>
      </c>
      <c r="B27" s="695">
        <v>1</v>
      </c>
      <c r="C27" s="695">
        <v>4</v>
      </c>
      <c r="D27" s="695">
        <v>5</v>
      </c>
      <c r="E27" s="772" t="s">
        <v>3856</v>
      </c>
      <c r="F27" s="690" t="s">
        <v>6312</v>
      </c>
      <c r="G27" s="695" t="s">
        <v>165</v>
      </c>
      <c r="H27" s="260" t="s">
        <v>3823</v>
      </c>
      <c r="I27" s="690" t="s">
        <v>3857</v>
      </c>
      <c r="J27" s="701" t="s">
        <v>3858</v>
      </c>
      <c r="K27" s="169"/>
      <c r="L27" s="695" t="s">
        <v>52</v>
      </c>
      <c r="M27" s="169"/>
      <c r="N27" s="691">
        <v>11000</v>
      </c>
      <c r="O27" s="169"/>
      <c r="P27" s="691">
        <v>11000</v>
      </c>
      <c r="Q27" s="695" t="s">
        <v>3844</v>
      </c>
      <c r="R27" s="690" t="s">
        <v>3783</v>
      </c>
    </row>
    <row r="29" spans="1:18" x14ac:dyDescent="0.25">
      <c r="M29" s="1031" t="s">
        <v>242</v>
      </c>
      <c r="N29" s="1032"/>
      <c r="O29" s="1033" t="s">
        <v>243</v>
      </c>
      <c r="P29" s="1033"/>
    </row>
    <row r="30" spans="1:18" x14ac:dyDescent="0.25">
      <c r="M30" s="399" t="s">
        <v>244</v>
      </c>
      <c r="N30" s="399" t="s">
        <v>245</v>
      </c>
      <c r="O30" s="399" t="s">
        <v>244</v>
      </c>
      <c r="P30" s="399" t="s">
        <v>245</v>
      </c>
    </row>
    <row r="31" spans="1:18" x14ac:dyDescent="0.25">
      <c r="M31" s="337">
        <v>19</v>
      </c>
      <c r="N31" s="304">
        <f>O7+O9+O10+O11+O12+P13+P14+P15+P16+P17+P18+P19+P20+P21+P23+P24+P25+P26+P27</f>
        <v>405955.72</v>
      </c>
      <c r="O31" s="337">
        <v>2</v>
      </c>
      <c r="P31" s="304">
        <f>P22+O8</f>
        <v>93220</v>
      </c>
    </row>
  </sheetData>
  <mergeCells count="16">
    <mergeCell ref="M29:N29"/>
    <mergeCell ref="O29:P29"/>
    <mergeCell ref="Q4:Q5"/>
    <mergeCell ref="R4:R5"/>
    <mergeCell ref="O4:P4"/>
    <mergeCell ref="M4:N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3E0C-8C66-44CE-ABDC-6B4B74FE78EE}">
  <dimension ref="A1:U39"/>
  <sheetViews>
    <sheetView topLeftCell="A16" zoomScale="80" zoomScaleNormal="80" workbookViewId="0">
      <selection activeCell="G28" sqref="G28"/>
    </sheetView>
  </sheetViews>
  <sheetFormatPr defaultRowHeight="15" x14ac:dyDescent="0.25"/>
  <cols>
    <col min="1" max="1" width="5.140625" customWidth="1"/>
    <col min="3" max="3" width="7" customWidth="1"/>
    <col min="4" max="4" width="9.140625" style="205"/>
    <col min="5" max="5" width="23.28515625" customWidth="1"/>
    <col min="6" max="6" width="66.42578125" customWidth="1"/>
    <col min="7" max="7" width="14.5703125" customWidth="1"/>
    <col min="8" max="8" width="19.85546875" style="341" customWidth="1"/>
    <col min="9" max="9" width="14" customWidth="1"/>
    <col min="10" max="10" width="39.140625" customWidth="1"/>
    <col min="11" max="11" width="10.7109375" style="205" customWidth="1"/>
    <col min="12" max="12" width="12.140625" style="205" customWidth="1"/>
    <col min="13" max="13" width="12.85546875" style="205" customWidth="1"/>
    <col min="14" max="14" width="12.42578125" style="424" customWidth="1"/>
    <col min="15" max="15" width="11.140625" style="205" customWidth="1"/>
    <col min="16" max="16" width="12" style="425" customWidth="1"/>
    <col min="17" max="17" width="15.85546875" style="385" customWidth="1"/>
    <col min="18" max="18" width="18.42578125" style="385" customWidth="1"/>
  </cols>
  <sheetData>
    <row r="1" spans="1:18" x14ac:dyDescent="0.25">
      <c r="M1" s="424"/>
      <c r="O1" s="424"/>
    </row>
    <row r="2" spans="1:18" x14ac:dyDescent="0.25">
      <c r="A2" s="1" t="s">
        <v>6314</v>
      </c>
      <c r="M2" s="424"/>
      <c r="O2" s="424"/>
    </row>
    <row r="3" spans="1:18" x14ac:dyDescent="0.25">
      <c r="M3" s="424"/>
      <c r="O3" s="424"/>
    </row>
    <row r="4" spans="1:18" ht="45" customHeight="1" x14ac:dyDescent="0.25">
      <c r="A4" s="1127" t="s">
        <v>0</v>
      </c>
      <c r="B4" s="1129" t="s">
        <v>1</v>
      </c>
      <c r="C4" s="1129" t="s">
        <v>2</v>
      </c>
      <c r="D4" s="1129" t="s">
        <v>3</v>
      </c>
      <c r="E4" s="1129" t="s">
        <v>4</v>
      </c>
      <c r="F4" s="1129" t="s">
        <v>5</v>
      </c>
      <c r="G4" s="1129" t="s">
        <v>6</v>
      </c>
      <c r="H4" s="1138" t="s">
        <v>7</v>
      </c>
      <c r="I4" s="1138"/>
      <c r="J4" s="1127" t="s">
        <v>8</v>
      </c>
      <c r="K4" s="1131" t="s">
        <v>9</v>
      </c>
      <c r="L4" s="1429"/>
      <c r="M4" s="1430" t="s">
        <v>10</v>
      </c>
      <c r="N4" s="1431"/>
      <c r="O4" s="1432" t="s">
        <v>11</v>
      </c>
      <c r="P4" s="1433"/>
      <c r="Q4" s="1127" t="s">
        <v>12</v>
      </c>
      <c r="R4" s="1129" t="s">
        <v>13</v>
      </c>
    </row>
    <row r="5" spans="1:18" x14ac:dyDescent="0.25">
      <c r="A5" s="1128"/>
      <c r="B5" s="1130"/>
      <c r="C5" s="1130"/>
      <c r="D5" s="1130"/>
      <c r="E5" s="1130"/>
      <c r="F5" s="1130"/>
      <c r="G5" s="1130"/>
      <c r="H5" s="343" t="s">
        <v>14</v>
      </c>
      <c r="I5" s="343" t="s">
        <v>15</v>
      </c>
      <c r="J5" s="1128"/>
      <c r="K5" s="340">
        <v>2018</v>
      </c>
      <c r="L5" s="340">
        <v>2019</v>
      </c>
      <c r="M5" s="222">
        <v>2018</v>
      </c>
      <c r="N5" s="426">
        <v>2019</v>
      </c>
      <c r="O5" s="222">
        <v>2018</v>
      </c>
      <c r="P5" s="427">
        <v>2019</v>
      </c>
      <c r="Q5" s="1128"/>
      <c r="R5" s="1130"/>
    </row>
    <row r="6" spans="1:18" x14ac:dyDescent="0.25">
      <c r="A6" s="339" t="s">
        <v>16</v>
      </c>
      <c r="B6" s="342" t="s">
        <v>17</v>
      </c>
      <c r="C6" s="342" t="s">
        <v>18</v>
      </c>
      <c r="D6" s="342" t="s">
        <v>19</v>
      </c>
      <c r="E6" s="339" t="s">
        <v>20</v>
      </c>
      <c r="F6" s="339" t="s">
        <v>21</v>
      </c>
      <c r="G6" s="339" t="s">
        <v>22</v>
      </c>
      <c r="H6" s="428" t="s">
        <v>23</v>
      </c>
      <c r="I6" s="342" t="s">
        <v>24</v>
      </c>
      <c r="J6" s="339" t="s">
        <v>25</v>
      </c>
      <c r="K6" s="342" t="s">
        <v>26</v>
      </c>
      <c r="L6" s="342" t="s">
        <v>27</v>
      </c>
      <c r="M6" s="390" t="s">
        <v>29</v>
      </c>
      <c r="N6" s="390" t="s">
        <v>30</v>
      </c>
      <c r="O6" s="390" t="s">
        <v>32</v>
      </c>
      <c r="P6" s="390" t="s">
        <v>33</v>
      </c>
      <c r="Q6" s="339" t="s">
        <v>3859</v>
      </c>
      <c r="R6" s="342" t="s">
        <v>3860</v>
      </c>
    </row>
    <row r="7" spans="1:18" ht="165.75" x14ac:dyDescent="0.25">
      <c r="A7" s="429">
        <v>1</v>
      </c>
      <c r="B7" s="429">
        <v>1</v>
      </c>
      <c r="C7" s="429">
        <v>4</v>
      </c>
      <c r="D7" s="153">
        <v>2</v>
      </c>
      <c r="E7" s="430" t="s">
        <v>3861</v>
      </c>
      <c r="F7" s="153" t="s">
        <v>3862</v>
      </c>
      <c r="G7" s="153" t="s">
        <v>3863</v>
      </c>
      <c r="H7" s="431" t="s">
        <v>3864</v>
      </c>
      <c r="I7" s="432" t="s">
        <v>3865</v>
      </c>
      <c r="J7" s="433" t="s">
        <v>3866</v>
      </c>
      <c r="K7" s="434" t="s">
        <v>3867</v>
      </c>
      <c r="L7" s="434"/>
      <c r="M7" s="435">
        <v>121500</v>
      </c>
      <c r="N7" s="435"/>
      <c r="O7" s="435">
        <v>121500</v>
      </c>
      <c r="P7" s="435"/>
      <c r="Q7" s="153" t="s">
        <v>3868</v>
      </c>
      <c r="R7" s="153" t="s">
        <v>3869</v>
      </c>
    </row>
    <row r="8" spans="1:18" ht="191.25" x14ac:dyDescent="0.25">
      <c r="A8" s="429">
        <v>2</v>
      </c>
      <c r="B8" s="429">
        <v>1</v>
      </c>
      <c r="C8" s="429">
        <v>4</v>
      </c>
      <c r="D8" s="153">
        <v>5</v>
      </c>
      <c r="E8" s="430" t="s">
        <v>3870</v>
      </c>
      <c r="F8" s="153" t="s">
        <v>3871</v>
      </c>
      <c r="G8" s="153" t="s">
        <v>3863</v>
      </c>
      <c r="H8" s="431" t="s">
        <v>3872</v>
      </c>
      <c r="I8" s="432" t="s">
        <v>3873</v>
      </c>
      <c r="J8" s="433" t="s">
        <v>3866</v>
      </c>
      <c r="K8" s="434" t="s">
        <v>3867</v>
      </c>
      <c r="L8" s="434"/>
      <c r="M8" s="435">
        <v>72900</v>
      </c>
      <c r="N8" s="435"/>
      <c r="O8" s="435">
        <f>M8</f>
        <v>72900</v>
      </c>
      <c r="P8" s="435"/>
      <c r="Q8" s="153" t="s">
        <v>3868</v>
      </c>
      <c r="R8" s="153" t="s">
        <v>3869</v>
      </c>
    </row>
    <row r="9" spans="1:18" ht="382.5" x14ac:dyDescent="0.25">
      <c r="A9" s="436">
        <v>3</v>
      </c>
      <c r="B9" s="436">
        <v>1</v>
      </c>
      <c r="C9" s="436">
        <v>4</v>
      </c>
      <c r="D9" s="393">
        <v>5</v>
      </c>
      <c r="E9" s="437" t="s">
        <v>3874</v>
      </c>
      <c r="F9" s="393" t="s">
        <v>3875</v>
      </c>
      <c r="G9" s="393" t="s">
        <v>170</v>
      </c>
      <c r="H9" s="438" t="s">
        <v>3876</v>
      </c>
      <c r="I9" s="439" t="s">
        <v>3877</v>
      </c>
      <c r="J9" s="440" t="s">
        <v>3878</v>
      </c>
      <c r="K9" s="441" t="s">
        <v>3879</v>
      </c>
      <c r="L9" s="441"/>
      <c r="M9" s="442">
        <v>48600</v>
      </c>
      <c r="N9" s="442"/>
      <c r="O9" s="442">
        <v>48600</v>
      </c>
      <c r="P9" s="435"/>
      <c r="Q9" s="393" t="s">
        <v>3859</v>
      </c>
      <c r="R9" s="393" t="s">
        <v>3880</v>
      </c>
    </row>
    <row r="10" spans="1:18" s="13" customFormat="1" ht="204" x14ac:dyDescent="0.25">
      <c r="A10" s="782">
        <v>4</v>
      </c>
      <c r="B10" s="782">
        <v>1</v>
      </c>
      <c r="C10" s="782">
        <v>1</v>
      </c>
      <c r="D10" s="154">
        <v>2</v>
      </c>
      <c r="E10" s="783" t="s">
        <v>3881</v>
      </c>
      <c r="F10" s="154" t="s">
        <v>3882</v>
      </c>
      <c r="G10" s="154" t="s">
        <v>79</v>
      </c>
      <c r="H10" s="784" t="s">
        <v>3883</v>
      </c>
      <c r="I10" s="785" t="s">
        <v>3884</v>
      </c>
      <c r="J10" s="786" t="s">
        <v>3866</v>
      </c>
      <c r="K10" s="787"/>
      <c r="L10" s="787" t="s">
        <v>73</v>
      </c>
      <c r="M10" s="788"/>
      <c r="N10" s="788">
        <v>24906.33</v>
      </c>
      <c r="O10" s="788"/>
      <c r="P10" s="788">
        <f>N10</f>
        <v>24906.33</v>
      </c>
      <c r="Q10" s="154" t="s">
        <v>3868</v>
      </c>
      <c r="R10" s="154" t="s">
        <v>3869</v>
      </c>
    </row>
    <row r="11" spans="1:18" s="13" customFormat="1" ht="63.75" x14ac:dyDescent="0.25">
      <c r="A11" s="833">
        <v>5</v>
      </c>
      <c r="B11" s="833">
        <v>1</v>
      </c>
      <c r="C11" s="1434">
        <v>4</v>
      </c>
      <c r="D11" s="833">
        <v>5</v>
      </c>
      <c r="E11" s="1435" t="s">
        <v>3885</v>
      </c>
      <c r="F11" s="1436" t="s">
        <v>3886</v>
      </c>
      <c r="G11" s="832" t="s">
        <v>170</v>
      </c>
      <c r="H11" s="154" t="s">
        <v>3887</v>
      </c>
      <c r="I11" s="11" t="s">
        <v>3888</v>
      </c>
      <c r="J11" s="1436" t="s">
        <v>3889</v>
      </c>
      <c r="K11" s="852"/>
      <c r="L11" s="852" t="s">
        <v>3890</v>
      </c>
      <c r="M11" s="854"/>
      <c r="N11" s="854">
        <v>102600</v>
      </c>
      <c r="O11" s="854"/>
      <c r="P11" s="854">
        <v>102600</v>
      </c>
      <c r="Q11" s="832" t="s">
        <v>3891</v>
      </c>
      <c r="R11" s="832" t="s">
        <v>3892</v>
      </c>
    </row>
    <row r="12" spans="1:18" s="13" customFormat="1" x14ac:dyDescent="0.25">
      <c r="A12" s="833"/>
      <c r="B12" s="833"/>
      <c r="C12" s="1434"/>
      <c r="D12" s="833"/>
      <c r="E12" s="1435"/>
      <c r="F12" s="1436"/>
      <c r="G12" s="832"/>
      <c r="H12" s="690" t="s">
        <v>918</v>
      </c>
      <c r="I12" s="11" t="s">
        <v>1008</v>
      </c>
      <c r="J12" s="1436"/>
      <c r="K12" s="852"/>
      <c r="L12" s="852"/>
      <c r="M12" s="854"/>
      <c r="N12" s="854"/>
      <c r="O12" s="854"/>
      <c r="P12" s="854"/>
      <c r="Q12" s="832"/>
      <c r="R12" s="832"/>
    </row>
    <row r="13" spans="1:18" s="13" customFormat="1" ht="165.75" x14ac:dyDescent="0.25">
      <c r="A13" s="782">
        <v>6</v>
      </c>
      <c r="B13" s="782">
        <v>1</v>
      </c>
      <c r="C13" s="782">
        <v>4</v>
      </c>
      <c r="D13" s="154">
        <v>2</v>
      </c>
      <c r="E13" s="783" t="s">
        <v>3893</v>
      </c>
      <c r="F13" s="154" t="s">
        <v>3894</v>
      </c>
      <c r="G13" s="154" t="s">
        <v>3895</v>
      </c>
      <c r="H13" s="784" t="s">
        <v>3896</v>
      </c>
      <c r="I13" s="785" t="s">
        <v>3897</v>
      </c>
      <c r="J13" s="786" t="s">
        <v>3866</v>
      </c>
      <c r="K13" s="787"/>
      <c r="L13" s="787" t="s">
        <v>124</v>
      </c>
      <c r="M13" s="788"/>
      <c r="N13" s="788">
        <v>172966.3</v>
      </c>
      <c r="O13" s="788">
        <f>M13</f>
        <v>0</v>
      </c>
      <c r="P13" s="788">
        <f>N13</f>
        <v>172966.3</v>
      </c>
      <c r="Q13" s="154" t="s">
        <v>3868</v>
      </c>
      <c r="R13" s="154" t="s">
        <v>3869</v>
      </c>
    </row>
    <row r="14" spans="1:18" s="13" customFormat="1" ht="165" x14ac:dyDescent="0.25">
      <c r="A14" s="695">
        <v>7</v>
      </c>
      <c r="B14" s="695">
        <v>1</v>
      </c>
      <c r="C14" s="695">
        <v>4</v>
      </c>
      <c r="D14" s="695">
        <v>5</v>
      </c>
      <c r="E14" s="260" t="s">
        <v>3898</v>
      </c>
      <c r="F14" s="690" t="s">
        <v>3871</v>
      </c>
      <c r="G14" s="690" t="s">
        <v>3899</v>
      </c>
      <c r="H14" s="704" t="s">
        <v>3887</v>
      </c>
      <c r="I14" s="11" t="s">
        <v>3900</v>
      </c>
      <c r="J14" s="704" t="s">
        <v>3866</v>
      </c>
      <c r="K14" s="696"/>
      <c r="L14" s="696" t="s">
        <v>124</v>
      </c>
      <c r="M14" s="691"/>
      <c r="N14" s="691">
        <v>142908.31</v>
      </c>
      <c r="O14" s="691"/>
      <c r="P14" s="691">
        <f>N14</f>
        <v>142908.31</v>
      </c>
      <c r="Q14" s="690" t="s">
        <v>3868</v>
      </c>
      <c r="R14" s="690" t="s">
        <v>3869</v>
      </c>
    </row>
    <row r="15" spans="1:18" s="795" customFormat="1" ht="195" x14ac:dyDescent="0.25">
      <c r="A15" s="789">
        <v>8</v>
      </c>
      <c r="B15" s="789">
        <v>1</v>
      </c>
      <c r="C15" s="789">
        <v>4</v>
      </c>
      <c r="D15" s="789">
        <v>5</v>
      </c>
      <c r="E15" s="790" t="s">
        <v>3901</v>
      </c>
      <c r="F15" s="791" t="s">
        <v>3902</v>
      </c>
      <c r="G15" s="789" t="s">
        <v>3903</v>
      </c>
      <c r="H15" s="792" t="s">
        <v>3904</v>
      </c>
      <c r="I15" s="791" t="s">
        <v>3905</v>
      </c>
      <c r="J15" s="791" t="s">
        <v>3906</v>
      </c>
      <c r="K15" s="789"/>
      <c r="L15" s="789" t="s">
        <v>3890</v>
      </c>
      <c r="M15" s="789"/>
      <c r="N15" s="793">
        <v>71715.240000000005</v>
      </c>
      <c r="O15" s="789"/>
      <c r="P15" s="793">
        <f>N15</f>
        <v>71715.240000000005</v>
      </c>
      <c r="Q15" s="794" t="s">
        <v>3868</v>
      </c>
      <c r="R15" s="794" t="s">
        <v>3869</v>
      </c>
    </row>
    <row r="16" spans="1:18" s="13" customFormat="1" ht="120" x14ac:dyDescent="0.25">
      <c r="A16" s="690">
        <v>9</v>
      </c>
      <c r="B16" s="690">
        <v>1</v>
      </c>
      <c r="C16" s="690">
        <v>1</v>
      </c>
      <c r="D16" s="690">
        <v>2</v>
      </c>
      <c r="E16" s="260" t="s">
        <v>3907</v>
      </c>
      <c r="F16" s="690" t="s">
        <v>3908</v>
      </c>
      <c r="G16" s="690" t="s">
        <v>280</v>
      </c>
      <c r="H16" s="704" t="s">
        <v>3909</v>
      </c>
      <c r="I16" s="690" t="s">
        <v>3910</v>
      </c>
      <c r="J16" s="704" t="s">
        <v>3911</v>
      </c>
      <c r="K16" s="690"/>
      <c r="L16" s="690" t="s">
        <v>3912</v>
      </c>
      <c r="M16" s="690"/>
      <c r="N16" s="698">
        <f>486.1+5682.19+350</f>
        <v>6518.29</v>
      </c>
      <c r="O16" s="690"/>
      <c r="P16" s="698">
        <f>N16</f>
        <v>6518.29</v>
      </c>
      <c r="Q16" s="690" t="s">
        <v>3868</v>
      </c>
      <c r="R16" s="690" t="s">
        <v>3869</v>
      </c>
    </row>
    <row r="17" spans="1:21" s="13" customFormat="1" ht="120" x14ac:dyDescent="0.25">
      <c r="A17" s="690">
        <v>10</v>
      </c>
      <c r="B17" s="690">
        <v>1</v>
      </c>
      <c r="C17" s="690">
        <v>1</v>
      </c>
      <c r="D17" s="690">
        <v>2</v>
      </c>
      <c r="E17" s="260" t="s">
        <v>3913</v>
      </c>
      <c r="F17" s="690" t="s">
        <v>3914</v>
      </c>
      <c r="G17" s="690" t="s">
        <v>280</v>
      </c>
      <c r="H17" s="704" t="s">
        <v>3909</v>
      </c>
      <c r="I17" s="690">
        <v>80</v>
      </c>
      <c r="J17" s="704" t="s">
        <v>3911</v>
      </c>
      <c r="K17" s="690"/>
      <c r="L17" s="690" t="s">
        <v>3912</v>
      </c>
      <c r="M17" s="690"/>
      <c r="N17" s="698">
        <v>8218.2900000000009</v>
      </c>
      <c r="O17" s="690"/>
      <c r="P17" s="698">
        <f>N17</f>
        <v>8218.2900000000009</v>
      </c>
      <c r="Q17" s="690" t="s">
        <v>3868</v>
      </c>
      <c r="R17" s="690" t="s">
        <v>3869</v>
      </c>
    </row>
    <row r="18" spans="1:21" s="13" customFormat="1" ht="120" x14ac:dyDescent="0.25">
      <c r="A18" s="690">
        <v>11</v>
      </c>
      <c r="B18" s="690">
        <v>1</v>
      </c>
      <c r="C18" s="690">
        <v>1</v>
      </c>
      <c r="D18" s="690">
        <v>2</v>
      </c>
      <c r="E18" s="260" t="s">
        <v>3915</v>
      </c>
      <c r="F18" s="260" t="s">
        <v>3916</v>
      </c>
      <c r="G18" s="690" t="s">
        <v>3917</v>
      </c>
      <c r="H18" s="704" t="s">
        <v>3918</v>
      </c>
      <c r="I18" s="690" t="s">
        <v>3919</v>
      </c>
      <c r="J18" s="704" t="s">
        <v>3911</v>
      </c>
      <c r="K18" s="690"/>
      <c r="L18" s="690" t="s">
        <v>3912</v>
      </c>
      <c r="M18" s="690"/>
      <c r="N18" s="698">
        <v>6100</v>
      </c>
      <c r="O18" s="690"/>
      <c r="P18" s="698">
        <f>N18</f>
        <v>6100</v>
      </c>
      <c r="Q18" s="690" t="s">
        <v>3868</v>
      </c>
      <c r="R18" s="690" t="s">
        <v>3869</v>
      </c>
    </row>
    <row r="20" spans="1:21" x14ac:dyDescent="0.25">
      <c r="M20" s="1031" t="s">
        <v>242</v>
      </c>
      <c r="N20" s="1032"/>
      <c r="O20" s="1033" t="s">
        <v>243</v>
      </c>
      <c r="P20" s="1033"/>
      <c r="R20" s="796"/>
    </row>
    <row r="21" spans="1:21" x14ac:dyDescent="0.25">
      <c r="J21" s="341"/>
      <c r="K21"/>
      <c r="M21" s="399" t="s">
        <v>244</v>
      </c>
      <c r="N21" s="399" t="s">
        <v>245</v>
      </c>
      <c r="O21" s="399" t="s">
        <v>244</v>
      </c>
      <c r="P21" s="399" t="s">
        <v>245</v>
      </c>
      <c r="Q21"/>
      <c r="R21" s="797"/>
      <c r="S21" s="385"/>
      <c r="T21" s="385"/>
    </row>
    <row r="22" spans="1:21" x14ac:dyDescent="0.25">
      <c r="J22" s="341"/>
      <c r="K22"/>
      <c r="M22" s="337">
        <v>9</v>
      </c>
      <c r="N22" s="304">
        <f>O7+O8+P10+P13+P14+P15+P16+P17+P18</f>
        <v>627732.76</v>
      </c>
      <c r="O22" s="337">
        <v>2</v>
      </c>
      <c r="P22" s="304">
        <f>O9+P11</f>
        <v>151200</v>
      </c>
      <c r="Q22" s="205"/>
      <c r="R22" s="797"/>
      <c r="S22" s="385"/>
      <c r="T22" s="385"/>
    </row>
    <row r="23" spans="1:21" x14ac:dyDescent="0.25">
      <c r="P23"/>
      <c r="Q23"/>
      <c r="R23" s="184"/>
      <c r="U23" s="447"/>
    </row>
    <row r="24" spans="1:21" x14ac:dyDescent="0.25">
      <c r="J24" s="341"/>
      <c r="K24"/>
      <c r="N24" s="205"/>
      <c r="P24" s="424"/>
      <c r="Q24" s="205"/>
      <c r="R24" s="797"/>
      <c r="S24" s="385"/>
      <c r="T24" s="385"/>
    </row>
    <row r="25" spans="1:21" x14ac:dyDescent="0.25">
      <c r="J25" s="341"/>
      <c r="K25"/>
      <c r="N25" s="205"/>
      <c r="P25" s="797"/>
      <c r="Q25" s="205"/>
      <c r="R25" s="797"/>
      <c r="S25" s="385"/>
      <c r="T25" s="385"/>
    </row>
    <row r="26" spans="1:21" x14ac:dyDescent="0.25">
      <c r="P26" s="797"/>
      <c r="R26" s="796"/>
    </row>
    <row r="27" spans="1:21" x14ac:dyDescent="0.25">
      <c r="P27" s="797"/>
    </row>
    <row r="28" spans="1:21" x14ac:dyDescent="0.25">
      <c r="P28" s="797"/>
    </row>
    <row r="29" spans="1:21" x14ac:dyDescent="0.25">
      <c r="P29" s="797"/>
    </row>
    <row r="30" spans="1:21" x14ac:dyDescent="0.25">
      <c r="P30" s="797"/>
    </row>
    <row r="31" spans="1:21" x14ac:dyDescent="0.25">
      <c r="P31" s="797"/>
    </row>
    <row r="32" spans="1:21" x14ac:dyDescent="0.25">
      <c r="P32" s="797"/>
    </row>
    <row r="33" spans="16:16" x14ac:dyDescent="0.25">
      <c r="P33" s="797"/>
    </row>
    <row r="34" spans="16:16" x14ac:dyDescent="0.25">
      <c r="P34" s="797"/>
    </row>
    <row r="35" spans="16:16" x14ac:dyDescent="0.25">
      <c r="P35" s="797"/>
    </row>
    <row r="36" spans="16:16" x14ac:dyDescent="0.25">
      <c r="P36" s="797"/>
    </row>
    <row r="37" spans="16:16" x14ac:dyDescent="0.25">
      <c r="P37" s="797"/>
    </row>
    <row r="38" spans="16:16" x14ac:dyDescent="0.25">
      <c r="P38" s="797"/>
    </row>
    <row r="39" spans="16:16" x14ac:dyDescent="0.25">
      <c r="P39" s="797"/>
    </row>
  </sheetData>
  <mergeCells count="32">
    <mergeCell ref="M20:N20"/>
    <mergeCell ref="O20:P20"/>
    <mergeCell ref="J11:J12"/>
    <mergeCell ref="K11:K12"/>
    <mergeCell ref="L11:L12"/>
    <mergeCell ref="M11:M12"/>
    <mergeCell ref="N11:N12"/>
    <mergeCell ref="O11:O12"/>
    <mergeCell ref="P11:P12"/>
    <mergeCell ref="Q11:Q12"/>
    <mergeCell ref="R11:R12"/>
    <mergeCell ref="A11:A12"/>
    <mergeCell ref="B11:B12"/>
    <mergeCell ref="C11:C12"/>
    <mergeCell ref="D11:D12"/>
    <mergeCell ref="E11:E12"/>
    <mergeCell ref="F11:F12"/>
    <mergeCell ref="G11:G12"/>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59C4A-BB4C-400D-80DB-3EC16D92DFBF}">
  <dimension ref="A2:S64"/>
  <sheetViews>
    <sheetView topLeftCell="G49" workbookViewId="0">
      <selection activeCell="H63" sqref="H6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2.7109375" customWidth="1"/>
    <col min="13" max="15" width="14.7109375" customWidth="1"/>
    <col min="16" max="16" width="14.7109375" style="385" customWidth="1"/>
    <col min="17" max="17" width="16.7109375" customWidth="1"/>
    <col min="18" max="18" width="15.7109375" customWidth="1"/>
    <col min="19" max="19" width="19.5703125" style="2"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6256</v>
      </c>
    </row>
    <row r="3" spans="1:19" x14ac:dyDescent="0.25">
      <c r="M3" s="2"/>
      <c r="N3" s="2"/>
      <c r="O3" s="2"/>
      <c r="P3" s="554"/>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847"/>
      <c r="M4" s="986" t="s">
        <v>10</v>
      </c>
      <c r="N4" s="986"/>
      <c r="O4" s="986" t="s">
        <v>11</v>
      </c>
      <c r="P4" s="986"/>
      <c r="Q4" s="972" t="s">
        <v>12</v>
      </c>
      <c r="R4" s="974" t="s">
        <v>13</v>
      </c>
      <c r="S4" s="555"/>
    </row>
    <row r="5" spans="1:19" s="129" customFormat="1" ht="35.25" customHeight="1" x14ac:dyDescent="0.25">
      <c r="A5" s="973"/>
      <c r="B5" s="975"/>
      <c r="C5" s="975"/>
      <c r="D5" s="975"/>
      <c r="E5" s="973"/>
      <c r="F5" s="973"/>
      <c r="G5" s="973"/>
      <c r="H5" s="333" t="s">
        <v>14</v>
      </c>
      <c r="I5" s="333" t="s">
        <v>15</v>
      </c>
      <c r="J5" s="973"/>
      <c r="K5" s="334">
        <v>2018</v>
      </c>
      <c r="L5" s="334">
        <v>2019</v>
      </c>
      <c r="M5" s="132">
        <v>2018</v>
      </c>
      <c r="N5" s="132">
        <v>2019</v>
      </c>
      <c r="O5" s="132">
        <v>2018</v>
      </c>
      <c r="P5" s="132">
        <v>2019</v>
      </c>
      <c r="Q5" s="973"/>
      <c r="R5" s="975"/>
      <c r="S5" s="555"/>
    </row>
    <row r="6" spans="1:19" s="129" customFormat="1" ht="15.75" customHeight="1" x14ac:dyDescent="0.25">
      <c r="A6" s="332" t="s">
        <v>16</v>
      </c>
      <c r="B6" s="333" t="s">
        <v>17</v>
      </c>
      <c r="C6" s="333" t="s">
        <v>18</v>
      </c>
      <c r="D6" s="333" t="s">
        <v>19</v>
      </c>
      <c r="E6" s="332" t="s">
        <v>20</v>
      </c>
      <c r="F6" s="332" t="s">
        <v>21</v>
      </c>
      <c r="G6" s="332" t="s">
        <v>22</v>
      </c>
      <c r="H6" s="333" t="s">
        <v>23</v>
      </c>
      <c r="I6" s="333" t="s">
        <v>24</v>
      </c>
      <c r="J6" s="332" t="s">
        <v>25</v>
      </c>
      <c r="K6" s="334" t="s">
        <v>26</v>
      </c>
      <c r="L6" s="334" t="s">
        <v>27</v>
      </c>
      <c r="M6" s="335" t="s">
        <v>28</v>
      </c>
      <c r="N6" s="335" t="s">
        <v>29</v>
      </c>
      <c r="O6" s="335" t="s">
        <v>30</v>
      </c>
      <c r="P6" s="335" t="s">
        <v>31</v>
      </c>
      <c r="Q6" s="332" t="s">
        <v>32</v>
      </c>
      <c r="R6" s="333" t="s">
        <v>33</v>
      </c>
      <c r="S6" s="555"/>
    </row>
    <row r="7" spans="1:19" ht="84" customHeight="1" x14ac:dyDescent="0.25">
      <c r="A7" s="366">
        <v>1</v>
      </c>
      <c r="B7" s="366">
        <v>6</v>
      </c>
      <c r="C7" s="366">
        <v>1</v>
      </c>
      <c r="D7" s="351">
        <v>3</v>
      </c>
      <c r="E7" s="351" t="s">
        <v>4700</v>
      </c>
      <c r="F7" s="423" t="s">
        <v>4701</v>
      </c>
      <c r="G7" s="351" t="s">
        <v>179</v>
      </c>
      <c r="H7" s="351">
        <v>1</v>
      </c>
      <c r="I7" s="395" t="s">
        <v>4702</v>
      </c>
      <c r="J7" s="351" t="s">
        <v>4703</v>
      </c>
      <c r="K7" s="409" t="s">
        <v>124</v>
      </c>
      <c r="L7" s="63"/>
      <c r="M7" s="365">
        <v>88400</v>
      </c>
      <c r="N7" s="365"/>
      <c r="O7" s="365">
        <v>88400</v>
      </c>
      <c r="P7" s="62"/>
      <c r="Q7" s="351" t="s">
        <v>4704</v>
      </c>
      <c r="R7" s="351" t="s">
        <v>4705</v>
      </c>
      <c r="S7" s="424"/>
    </row>
    <row r="8" spans="1:19" ht="81" customHeight="1" x14ac:dyDescent="0.25">
      <c r="A8" s="366">
        <v>2</v>
      </c>
      <c r="B8" s="366">
        <v>6</v>
      </c>
      <c r="C8" s="366">
        <v>5</v>
      </c>
      <c r="D8" s="351">
        <v>4</v>
      </c>
      <c r="E8" s="351" t="s">
        <v>4706</v>
      </c>
      <c r="F8" s="423" t="s">
        <v>4707</v>
      </c>
      <c r="G8" s="351" t="s">
        <v>3243</v>
      </c>
      <c r="H8" s="556">
        <v>38</v>
      </c>
      <c r="I8" s="395" t="s">
        <v>251</v>
      </c>
      <c r="J8" s="351" t="s">
        <v>4708</v>
      </c>
      <c r="K8" s="409" t="s">
        <v>124</v>
      </c>
      <c r="L8" s="63"/>
      <c r="M8" s="365">
        <v>113000</v>
      </c>
      <c r="N8" s="365"/>
      <c r="O8" s="365">
        <v>113000</v>
      </c>
      <c r="P8" s="62"/>
      <c r="Q8" s="351" t="s">
        <v>4704</v>
      </c>
      <c r="R8" s="351" t="s">
        <v>4705</v>
      </c>
      <c r="S8" s="424"/>
    </row>
    <row r="9" spans="1:19" ht="52.5" customHeight="1" x14ac:dyDescent="0.25">
      <c r="A9" s="366">
        <v>3</v>
      </c>
      <c r="B9" s="366">
        <v>6</v>
      </c>
      <c r="C9" s="366">
        <v>5</v>
      </c>
      <c r="D9" s="351">
        <v>4</v>
      </c>
      <c r="E9" s="351" t="s">
        <v>4709</v>
      </c>
      <c r="F9" s="423" t="s">
        <v>4710</v>
      </c>
      <c r="G9" s="351" t="s">
        <v>165</v>
      </c>
      <c r="H9" s="351">
        <v>30</v>
      </c>
      <c r="I9" s="395" t="s">
        <v>251</v>
      </c>
      <c r="J9" s="351" t="s">
        <v>4711</v>
      </c>
      <c r="K9" s="409" t="s">
        <v>124</v>
      </c>
      <c r="L9" s="63"/>
      <c r="M9" s="365">
        <v>4900</v>
      </c>
      <c r="N9" s="365"/>
      <c r="O9" s="365">
        <v>4900</v>
      </c>
      <c r="P9" s="62"/>
      <c r="Q9" s="351" t="s">
        <v>4704</v>
      </c>
      <c r="R9" s="351" t="s">
        <v>4705</v>
      </c>
      <c r="S9" s="424"/>
    </row>
    <row r="10" spans="1:19" s="129" customFormat="1" ht="82.5" customHeight="1" x14ac:dyDescent="0.25">
      <c r="A10" s="337">
        <v>4</v>
      </c>
      <c r="B10" s="337">
        <v>6</v>
      </c>
      <c r="C10" s="337">
        <v>1</v>
      </c>
      <c r="D10" s="330">
        <v>9</v>
      </c>
      <c r="E10" s="330" t="s">
        <v>4712</v>
      </c>
      <c r="F10" s="367" t="s">
        <v>4713</v>
      </c>
      <c r="G10" s="330" t="s">
        <v>4714</v>
      </c>
      <c r="H10" s="330">
        <v>4</v>
      </c>
      <c r="I10" s="311" t="s">
        <v>251</v>
      </c>
      <c r="J10" s="330" t="s">
        <v>4715</v>
      </c>
      <c r="K10" s="353" t="s">
        <v>2128</v>
      </c>
      <c r="L10" s="467"/>
      <c r="M10" s="350">
        <v>10500</v>
      </c>
      <c r="N10" s="350"/>
      <c r="O10" s="350">
        <v>10500</v>
      </c>
      <c r="P10" s="241"/>
      <c r="Q10" s="330" t="s">
        <v>4704</v>
      </c>
      <c r="R10" s="330" t="s">
        <v>4705</v>
      </c>
      <c r="S10" s="555"/>
    </row>
    <row r="11" spans="1:19" ht="130.5" customHeight="1" x14ac:dyDescent="0.25">
      <c r="A11" s="366">
        <v>5</v>
      </c>
      <c r="B11" s="366">
        <v>6</v>
      </c>
      <c r="C11" s="366">
        <v>1</v>
      </c>
      <c r="D11" s="351">
        <v>9</v>
      </c>
      <c r="E11" s="351" t="s">
        <v>4716</v>
      </c>
      <c r="F11" s="423" t="s">
        <v>4717</v>
      </c>
      <c r="G11" s="351" t="s">
        <v>3243</v>
      </c>
      <c r="H11" s="351">
        <v>30</v>
      </c>
      <c r="I11" s="395" t="s">
        <v>251</v>
      </c>
      <c r="J11" s="351" t="s">
        <v>4718</v>
      </c>
      <c r="K11" s="409" t="s">
        <v>124</v>
      </c>
      <c r="L11" s="63"/>
      <c r="M11" s="365">
        <v>24950</v>
      </c>
      <c r="N11" s="365"/>
      <c r="O11" s="365">
        <v>24950</v>
      </c>
      <c r="P11" s="62"/>
      <c r="Q11" s="351" t="s">
        <v>4704</v>
      </c>
      <c r="R11" s="351" t="s">
        <v>4705</v>
      </c>
      <c r="S11" s="424"/>
    </row>
    <row r="12" spans="1:19" s="129" customFormat="1" ht="86.25" customHeight="1" x14ac:dyDescent="0.25">
      <c r="A12" s="337">
        <v>6</v>
      </c>
      <c r="B12" s="337">
        <v>3</v>
      </c>
      <c r="C12" s="337">
        <v>2</v>
      </c>
      <c r="D12" s="330">
        <v>10</v>
      </c>
      <c r="E12" s="330" t="s">
        <v>4719</v>
      </c>
      <c r="F12" s="367" t="s">
        <v>4720</v>
      </c>
      <c r="G12" s="330" t="s">
        <v>1612</v>
      </c>
      <c r="H12" s="330">
        <v>1</v>
      </c>
      <c r="I12" s="311" t="s">
        <v>4702</v>
      </c>
      <c r="J12" s="330" t="s">
        <v>4721</v>
      </c>
      <c r="K12" s="353" t="s">
        <v>4722</v>
      </c>
      <c r="L12" s="467"/>
      <c r="M12" s="328">
        <v>8500</v>
      </c>
      <c r="N12" s="350"/>
      <c r="O12" s="350">
        <v>8500</v>
      </c>
      <c r="P12" s="241"/>
      <c r="Q12" s="330" t="s">
        <v>4704</v>
      </c>
      <c r="R12" s="330" t="s">
        <v>4705</v>
      </c>
      <c r="S12" s="555"/>
    </row>
    <row r="13" spans="1:19" ht="78" customHeight="1" x14ac:dyDescent="0.25">
      <c r="A13" s="366">
        <v>7</v>
      </c>
      <c r="B13" s="366">
        <v>6</v>
      </c>
      <c r="C13" s="366">
        <v>1</v>
      </c>
      <c r="D13" s="351">
        <v>13</v>
      </c>
      <c r="E13" s="351" t="s">
        <v>4723</v>
      </c>
      <c r="F13" s="423" t="s">
        <v>4724</v>
      </c>
      <c r="G13" s="351" t="s">
        <v>4725</v>
      </c>
      <c r="H13" s="351">
        <v>4</v>
      </c>
      <c r="I13" s="395" t="s">
        <v>4702</v>
      </c>
      <c r="J13" s="351" t="s">
        <v>4726</v>
      </c>
      <c r="K13" s="409" t="s">
        <v>124</v>
      </c>
      <c r="L13" s="63"/>
      <c r="M13" s="365">
        <v>20000</v>
      </c>
      <c r="N13" s="365"/>
      <c r="O13" s="365">
        <v>20000</v>
      </c>
      <c r="P13" s="62"/>
      <c r="Q13" s="351" t="s">
        <v>4704</v>
      </c>
      <c r="R13" s="351" t="s">
        <v>4705</v>
      </c>
      <c r="S13" s="424"/>
    </row>
    <row r="14" spans="1:19" s="129" customFormat="1" ht="48.75" customHeight="1" x14ac:dyDescent="0.25">
      <c r="A14" s="976">
        <v>8</v>
      </c>
      <c r="B14" s="976">
        <v>6</v>
      </c>
      <c r="C14" s="976">
        <v>5</v>
      </c>
      <c r="D14" s="978">
        <v>4</v>
      </c>
      <c r="E14" s="978" t="s">
        <v>4727</v>
      </c>
      <c r="F14" s="980" t="s">
        <v>4728</v>
      </c>
      <c r="G14" s="358" t="s">
        <v>2315</v>
      </c>
      <c r="H14" s="358">
        <v>120</v>
      </c>
      <c r="I14" s="394" t="s">
        <v>251</v>
      </c>
      <c r="J14" s="978" t="s">
        <v>4729</v>
      </c>
      <c r="K14" s="982" t="s">
        <v>52</v>
      </c>
      <c r="L14" s="987"/>
      <c r="M14" s="995">
        <v>36000.199999999997</v>
      </c>
      <c r="N14" s="995"/>
      <c r="O14" s="995">
        <v>33000.199999999997</v>
      </c>
      <c r="P14" s="987"/>
      <c r="Q14" s="978" t="s">
        <v>4730</v>
      </c>
      <c r="R14" s="978" t="s">
        <v>4731</v>
      </c>
      <c r="S14" s="555"/>
    </row>
    <row r="15" spans="1:19" s="129" customFormat="1" ht="48.75" customHeight="1" x14ac:dyDescent="0.25">
      <c r="A15" s="977"/>
      <c r="B15" s="977"/>
      <c r="C15" s="977"/>
      <c r="D15" s="979"/>
      <c r="E15" s="979" t="s">
        <v>4727</v>
      </c>
      <c r="F15" s="981" t="s">
        <v>4728</v>
      </c>
      <c r="G15" s="358" t="s">
        <v>170</v>
      </c>
      <c r="H15" s="358">
        <v>120</v>
      </c>
      <c r="I15" s="394" t="s">
        <v>251</v>
      </c>
      <c r="J15" s="979"/>
      <c r="K15" s="983"/>
      <c r="L15" s="988"/>
      <c r="M15" s="996">
        <v>36000.199999999997</v>
      </c>
      <c r="N15" s="996"/>
      <c r="O15" s="996"/>
      <c r="P15" s="988"/>
      <c r="Q15" s="979" t="s">
        <v>4730</v>
      </c>
      <c r="R15" s="979" t="s">
        <v>4731</v>
      </c>
      <c r="S15" s="555"/>
    </row>
    <row r="16" spans="1:19" s="129" customFormat="1" ht="115.5" customHeight="1" x14ac:dyDescent="0.25">
      <c r="A16" s="401">
        <v>9</v>
      </c>
      <c r="B16" s="337">
        <v>6</v>
      </c>
      <c r="C16" s="337">
        <v>1</v>
      </c>
      <c r="D16" s="330">
        <v>4</v>
      </c>
      <c r="E16" s="330" t="s">
        <v>4732</v>
      </c>
      <c r="F16" s="367" t="s">
        <v>4733</v>
      </c>
      <c r="G16" s="330" t="s">
        <v>165</v>
      </c>
      <c r="H16" s="484">
        <v>20</v>
      </c>
      <c r="I16" s="311" t="s">
        <v>251</v>
      </c>
      <c r="J16" s="367" t="s">
        <v>4734</v>
      </c>
      <c r="K16" s="353" t="s">
        <v>81</v>
      </c>
      <c r="L16" s="557"/>
      <c r="M16" s="350">
        <v>4818</v>
      </c>
      <c r="N16" s="350"/>
      <c r="O16" s="350">
        <v>4818</v>
      </c>
      <c r="P16" s="241"/>
      <c r="Q16" s="330" t="s">
        <v>4735</v>
      </c>
      <c r="R16" s="367" t="s">
        <v>4736</v>
      </c>
      <c r="S16" s="555"/>
    </row>
    <row r="17" spans="1:19" s="129" customFormat="1" ht="69.75" customHeight="1" x14ac:dyDescent="0.25">
      <c r="A17" s="337">
        <v>10</v>
      </c>
      <c r="B17" s="337">
        <v>1</v>
      </c>
      <c r="C17" s="337">
        <v>1</v>
      </c>
      <c r="D17" s="330">
        <v>6</v>
      </c>
      <c r="E17" s="330" t="s">
        <v>4737</v>
      </c>
      <c r="F17" s="367" t="s">
        <v>4738</v>
      </c>
      <c r="G17" s="330" t="s">
        <v>3243</v>
      </c>
      <c r="H17" s="330">
        <v>20</v>
      </c>
      <c r="I17" s="311" t="s">
        <v>251</v>
      </c>
      <c r="J17" s="367" t="s">
        <v>4739</v>
      </c>
      <c r="K17" s="353" t="s">
        <v>124</v>
      </c>
      <c r="L17" s="557"/>
      <c r="M17" s="350">
        <v>4816.24</v>
      </c>
      <c r="N17" s="350"/>
      <c r="O17" s="350">
        <v>4366.24</v>
      </c>
      <c r="P17" s="241"/>
      <c r="Q17" s="330" t="s">
        <v>4740</v>
      </c>
      <c r="R17" s="367" t="s">
        <v>4741</v>
      </c>
      <c r="S17" s="555"/>
    </row>
    <row r="18" spans="1:19" s="129" customFormat="1" ht="57" customHeight="1" x14ac:dyDescent="0.25">
      <c r="A18" s="976">
        <v>11</v>
      </c>
      <c r="B18" s="976">
        <v>3</v>
      </c>
      <c r="C18" s="976">
        <v>1</v>
      </c>
      <c r="D18" s="978">
        <v>6</v>
      </c>
      <c r="E18" s="978" t="s">
        <v>4742</v>
      </c>
      <c r="F18" s="991" t="s">
        <v>4743</v>
      </c>
      <c r="G18" s="330" t="s">
        <v>3243</v>
      </c>
      <c r="H18" s="330">
        <v>40</v>
      </c>
      <c r="I18" s="311" t="s">
        <v>251</v>
      </c>
      <c r="J18" s="980" t="s">
        <v>4744</v>
      </c>
      <c r="K18" s="982" t="s">
        <v>2128</v>
      </c>
      <c r="L18" s="993"/>
      <c r="M18" s="995">
        <v>23679.65</v>
      </c>
      <c r="N18" s="995"/>
      <c r="O18" s="995">
        <v>19379.650000000001</v>
      </c>
      <c r="P18" s="987"/>
      <c r="Q18" s="978" t="s">
        <v>4745</v>
      </c>
      <c r="R18" s="980" t="s">
        <v>4746</v>
      </c>
      <c r="S18" s="555"/>
    </row>
    <row r="19" spans="1:19" s="129" customFormat="1" ht="47.25" customHeight="1" x14ac:dyDescent="0.25">
      <c r="A19" s="989"/>
      <c r="B19" s="989"/>
      <c r="C19" s="989"/>
      <c r="D19" s="990"/>
      <c r="E19" s="990"/>
      <c r="F19" s="992"/>
      <c r="G19" s="330" t="s">
        <v>728</v>
      </c>
      <c r="H19" s="330">
        <v>25</v>
      </c>
      <c r="I19" s="311" t="s">
        <v>251</v>
      </c>
      <c r="J19" s="981"/>
      <c r="K19" s="979"/>
      <c r="L19" s="994"/>
      <c r="M19" s="989"/>
      <c r="N19" s="989"/>
      <c r="O19" s="989"/>
      <c r="P19" s="1002"/>
      <c r="Q19" s="990"/>
      <c r="R19" s="1003"/>
      <c r="S19" s="555"/>
    </row>
    <row r="20" spans="1:19" s="129" customFormat="1" ht="18.75" customHeight="1" x14ac:dyDescent="0.25">
      <c r="A20" s="1011">
        <v>12</v>
      </c>
      <c r="B20" s="1011">
        <v>3</v>
      </c>
      <c r="C20" s="1011">
        <v>1</v>
      </c>
      <c r="D20" s="858">
        <v>6</v>
      </c>
      <c r="E20" s="858" t="s">
        <v>4747</v>
      </c>
      <c r="F20" s="997" t="s">
        <v>4748</v>
      </c>
      <c r="G20" s="330" t="s">
        <v>85</v>
      </c>
      <c r="H20" s="330" t="s">
        <v>4749</v>
      </c>
      <c r="I20" s="311" t="s">
        <v>251</v>
      </c>
      <c r="J20" s="1000" t="s">
        <v>4750</v>
      </c>
      <c r="K20" s="1010" t="s">
        <v>73</v>
      </c>
      <c r="L20" s="1004"/>
      <c r="M20" s="1007">
        <v>60707.76</v>
      </c>
      <c r="N20" s="1004"/>
      <c r="O20" s="1007">
        <v>37690.36</v>
      </c>
      <c r="P20" s="1008"/>
      <c r="Q20" s="858" t="s">
        <v>4751</v>
      </c>
      <c r="R20" s="1000" t="s">
        <v>4752</v>
      </c>
      <c r="S20" s="555"/>
    </row>
    <row r="21" spans="1:19" s="129" customFormat="1" ht="20.25" customHeight="1" x14ac:dyDescent="0.25">
      <c r="A21" s="1006"/>
      <c r="B21" s="1006"/>
      <c r="C21" s="1006"/>
      <c r="D21" s="999"/>
      <c r="E21" s="999"/>
      <c r="F21" s="998"/>
      <c r="G21" s="330" t="s">
        <v>79</v>
      </c>
      <c r="H21" s="330" t="s">
        <v>4753</v>
      </c>
      <c r="I21" s="311" t="s">
        <v>251</v>
      </c>
      <c r="J21" s="1001"/>
      <c r="K21" s="999"/>
      <c r="L21" s="1005"/>
      <c r="M21" s="1006"/>
      <c r="N21" s="1005"/>
      <c r="O21" s="1006"/>
      <c r="P21" s="1009"/>
      <c r="Q21" s="999"/>
      <c r="R21" s="1001"/>
      <c r="S21" s="555"/>
    </row>
    <row r="22" spans="1:19" s="129" customFormat="1" ht="39.75" customHeight="1" x14ac:dyDescent="0.25">
      <c r="A22" s="1006"/>
      <c r="B22" s="1006"/>
      <c r="C22" s="1006"/>
      <c r="D22" s="999"/>
      <c r="E22" s="999"/>
      <c r="F22" s="998"/>
      <c r="G22" s="330" t="s">
        <v>734</v>
      </c>
      <c r="H22" s="330">
        <v>3000</v>
      </c>
      <c r="I22" s="311" t="s">
        <v>251</v>
      </c>
      <c r="J22" s="1001"/>
      <c r="K22" s="999"/>
      <c r="L22" s="1005"/>
      <c r="M22" s="1006"/>
      <c r="N22" s="1005"/>
      <c r="O22" s="1006"/>
      <c r="P22" s="1009"/>
      <c r="Q22" s="999"/>
      <c r="R22" s="1001"/>
      <c r="S22" s="555"/>
    </row>
    <row r="23" spans="1:19" s="129" customFormat="1" ht="33" customHeight="1" x14ac:dyDescent="0.25">
      <c r="A23" s="1011">
        <v>13</v>
      </c>
      <c r="B23" s="1011">
        <v>1</v>
      </c>
      <c r="C23" s="1011">
        <v>1</v>
      </c>
      <c r="D23" s="858">
        <v>6</v>
      </c>
      <c r="E23" s="858" t="s">
        <v>4754</v>
      </c>
      <c r="F23" s="997" t="s">
        <v>4755</v>
      </c>
      <c r="G23" s="330" t="s">
        <v>79</v>
      </c>
      <c r="H23" s="330">
        <v>100</v>
      </c>
      <c r="I23" s="311" t="s">
        <v>251</v>
      </c>
      <c r="J23" s="858" t="s">
        <v>4756</v>
      </c>
      <c r="K23" s="1010" t="s">
        <v>4757</v>
      </c>
      <c r="L23" s="1004"/>
      <c r="M23" s="820">
        <v>19071.86</v>
      </c>
      <c r="N23" s="1004"/>
      <c r="O23" s="1007">
        <v>16071.86</v>
      </c>
      <c r="P23" s="1008"/>
      <c r="Q23" s="858" t="s">
        <v>3468</v>
      </c>
      <c r="R23" s="1000" t="s">
        <v>4758</v>
      </c>
      <c r="S23" s="555"/>
    </row>
    <row r="24" spans="1:19" s="129" customFormat="1" ht="66" customHeight="1" x14ac:dyDescent="0.25">
      <c r="A24" s="1006"/>
      <c r="B24" s="1006"/>
      <c r="C24" s="1006"/>
      <c r="D24" s="999"/>
      <c r="E24" s="999"/>
      <c r="F24" s="997"/>
      <c r="G24" s="330" t="s">
        <v>728</v>
      </c>
      <c r="H24" s="330">
        <v>60</v>
      </c>
      <c r="I24" s="311" t="s">
        <v>251</v>
      </c>
      <c r="J24" s="858"/>
      <c r="K24" s="858"/>
      <c r="L24" s="1005"/>
      <c r="M24" s="1006"/>
      <c r="N24" s="1005"/>
      <c r="O24" s="1006"/>
      <c r="P24" s="1009"/>
      <c r="Q24" s="999"/>
      <c r="R24" s="1001"/>
      <c r="S24" s="555"/>
    </row>
    <row r="25" spans="1:19" s="129" customFormat="1" ht="98.25" customHeight="1" x14ac:dyDescent="0.25">
      <c r="A25" s="337">
        <v>14</v>
      </c>
      <c r="B25" s="337">
        <v>1</v>
      </c>
      <c r="C25" s="337">
        <v>1</v>
      </c>
      <c r="D25" s="330">
        <v>6</v>
      </c>
      <c r="E25" s="330" t="s">
        <v>4759</v>
      </c>
      <c r="F25" s="407" t="s">
        <v>4760</v>
      </c>
      <c r="G25" s="330" t="s">
        <v>3243</v>
      </c>
      <c r="H25" s="330">
        <v>40</v>
      </c>
      <c r="I25" s="311" t="s">
        <v>251</v>
      </c>
      <c r="J25" s="367" t="s">
        <v>4761</v>
      </c>
      <c r="K25" s="353" t="s">
        <v>124</v>
      </c>
      <c r="L25" s="557"/>
      <c r="M25" s="350">
        <v>59548.1</v>
      </c>
      <c r="N25" s="350"/>
      <c r="O25" s="350">
        <v>51800</v>
      </c>
      <c r="P25" s="241"/>
      <c r="Q25" s="330" t="s">
        <v>3468</v>
      </c>
      <c r="R25" s="367" t="s">
        <v>4758</v>
      </c>
      <c r="S25" s="555"/>
    </row>
    <row r="26" spans="1:19" s="560" customFormat="1" ht="91.5" customHeight="1" x14ac:dyDescent="0.25">
      <c r="A26" s="351">
        <v>15</v>
      </c>
      <c r="B26" s="351">
        <v>1</v>
      </c>
      <c r="C26" s="351">
        <v>1</v>
      </c>
      <c r="D26" s="351">
        <v>6</v>
      </c>
      <c r="E26" s="351" t="s">
        <v>4762</v>
      </c>
      <c r="F26" s="407" t="s">
        <v>4763</v>
      </c>
      <c r="G26" s="351" t="s">
        <v>3243</v>
      </c>
      <c r="H26" s="330">
        <v>27</v>
      </c>
      <c r="I26" s="351" t="s">
        <v>251</v>
      </c>
      <c r="J26" s="367" t="s">
        <v>4764</v>
      </c>
      <c r="K26" s="330" t="s">
        <v>81</v>
      </c>
      <c r="L26" s="558"/>
      <c r="M26" s="364">
        <v>50000</v>
      </c>
      <c r="N26" s="364"/>
      <c r="O26" s="364">
        <v>50000</v>
      </c>
      <c r="P26" s="364"/>
      <c r="Q26" s="351" t="s">
        <v>3468</v>
      </c>
      <c r="R26" s="422" t="s">
        <v>4758</v>
      </c>
      <c r="S26" s="559"/>
    </row>
    <row r="27" spans="1:19" s="560" customFormat="1" ht="81" customHeight="1" x14ac:dyDescent="0.25">
      <c r="A27" s="351">
        <v>16</v>
      </c>
      <c r="B27" s="351">
        <v>2</v>
      </c>
      <c r="C27" s="351">
        <v>1</v>
      </c>
      <c r="D27" s="351">
        <v>9</v>
      </c>
      <c r="E27" s="351" t="s">
        <v>4765</v>
      </c>
      <c r="F27" s="407" t="s">
        <v>4766</v>
      </c>
      <c r="G27" s="351" t="s">
        <v>85</v>
      </c>
      <c r="H27" s="330" t="s">
        <v>4767</v>
      </c>
      <c r="I27" s="351" t="s">
        <v>251</v>
      </c>
      <c r="J27" s="423" t="s">
        <v>4768</v>
      </c>
      <c r="K27" s="330" t="s">
        <v>124</v>
      </c>
      <c r="L27" s="558"/>
      <c r="M27" s="364">
        <v>66469.62</v>
      </c>
      <c r="N27" s="364"/>
      <c r="O27" s="364">
        <v>60368.28</v>
      </c>
      <c r="P27" s="364"/>
      <c r="Q27" s="351" t="s">
        <v>4769</v>
      </c>
      <c r="R27" s="422" t="s">
        <v>4770</v>
      </c>
      <c r="S27" s="559"/>
    </row>
    <row r="28" spans="1:19" s="560" customFormat="1" ht="88.5" customHeight="1" x14ac:dyDescent="0.25">
      <c r="A28" s="351">
        <v>17</v>
      </c>
      <c r="B28" s="351">
        <v>3</v>
      </c>
      <c r="C28" s="351" t="s">
        <v>1665</v>
      </c>
      <c r="D28" s="351">
        <v>10</v>
      </c>
      <c r="E28" s="351" t="s">
        <v>4771</v>
      </c>
      <c r="F28" s="367" t="s">
        <v>4772</v>
      </c>
      <c r="G28" s="330" t="s">
        <v>4773</v>
      </c>
      <c r="H28" s="330">
        <v>3</v>
      </c>
      <c r="I28" s="330" t="s">
        <v>4702</v>
      </c>
      <c r="J28" s="423" t="s">
        <v>4774</v>
      </c>
      <c r="K28" s="330" t="s">
        <v>73</v>
      </c>
      <c r="L28" s="558"/>
      <c r="M28" s="364">
        <v>29346</v>
      </c>
      <c r="N28" s="364"/>
      <c r="O28" s="364">
        <v>26678</v>
      </c>
      <c r="P28" s="364"/>
      <c r="Q28" s="351" t="s">
        <v>4775</v>
      </c>
      <c r="R28" s="422" t="s">
        <v>4770</v>
      </c>
      <c r="S28" s="559"/>
    </row>
    <row r="29" spans="1:19" s="560" customFormat="1" ht="49.5" customHeight="1" x14ac:dyDescent="0.25">
      <c r="A29" s="1027">
        <v>18</v>
      </c>
      <c r="B29" s="1027">
        <v>6</v>
      </c>
      <c r="C29" s="1027">
        <v>5</v>
      </c>
      <c r="D29" s="1027">
        <v>11</v>
      </c>
      <c r="E29" s="1027" t="s">
        <v>4776</v>
      </c>
      <c r="F29" s="980" t="s">
        <v>4777</v>
      </c>
      <c r="G29" s="351" t="s">
        <v>85</v>
      </c>
      <c r="H29" s="330">
        <v>32</v>
      </c>
      <c r="I29" s="351" t="s">
        <v>251</v>
      </c>
      <c r="J29" s="978" t="s">
        <v>4778</v>
      </c>
      <c r="K29" s="978" t="s">
        <v>124</v>
      </c>
      <c r="L29" s="1025"/>
      <c r="M29" s="1026">
        <v>48139.99</v>
      </c>
      <c r="N29" s="1026"/>
      <c r="O29" s="1026">
        <v>37199.99</v>
      </c>
      <c r="P29" s="1026"/>
      <c r="Q29" s="1027" t="s">
        <v>4779</v>
      </c>
      <c r="R29" s="1017" t="s">
        <v>4780</v>
      </c>
      <c r="S29" s="559"/>
    </row>
    <row r="30" spans="1:19" s="560" customFormat="1" ht="50.25" customHeight="1" x14ac:dyDescent="0.25">
      <c r="A30" s="990"/>
      <c r="B30" s="990"/>
      <c r="C30" s="990"/>
      <c r="D30" s="990"/>
      <c r="E30" s="990"/>
      <c r="F30" s="981"/>
      <c r="G30" s="351" t="s">
        <v>79</v>
      </c>
      <c r="H30" s="330">
        <v>100</v>
      </c>
      <c r="I30" s="351" t="s">
        <v>251</v>
      </c>
      <c r="J30" s="979"/>
      <c r="K30" s="979"/>
      <c r="L30" s="990"/>
      <c r="M30" s="990"/>
      <c r="N30" s="990"/>
      <c r="O30" s="990"/>
      <c r="P30" s="990"/>
      <c r="Q30" s="990"/>
      <c r="R30" s="1018"/>
      <c r="S30" s="559"/>
    </row>
    <row r="31" spans="1:19" s="56" customFormat="1" ht="84" customHeight="1" x14ac:dyDescent="0.25">
      <c r="A31" s="324">
        <v>19</v>
      </c>
      <c r="B31" s="324">
        <v>6</v>
      </c>
      <c r="C31" s="324">
        <v>1</v>
      </c>
      <c r="D31" s="325">
        <v>3</v>
      </c>
      <c r="E31" s="325" t="s">
        <v>4781</v>
      </c>
      <c r="F31" s="446" t="s">
        <v>4701</v>
      </c>
      <c r="G31" s="325" t="s">
        <v>179</v>
      </c>
      <c r="H31" s="325">
        <v>1</v>
      </c>
      <c r="I31" s="55" t="s">
        <v>4702</v>
      </c>
      <c r="J31" s="446" t="s">
        <v>4703</v>
      </c>
      <c r="K31" s="151"/>
      <c r="L31" s="327" t="s">
        <v>124</v>
      </c>
      <c r="M31" s="151"/>
      <c r="N31" s="328">
        <v>85000</v>
      </c>
      <c r="O31" s="151"/>
      <c r="P31" s="328">
        <v>85000</v>
      </c>
      <c r="Q31" s="325" t="s">
        <v>4704</v>
      </c>
      <c r="R31" s="325" t="s">
        <v>4705</v>
      </c>
      <c r="S31" s="561"/>
    </row>
    <row r="32" spans="1:19" s="129" customFormat="1" ht="103.5" customHeight="1" x14ac:dyDescent="0.25">
      <c r="A32" s="337">
        <v>20</v>
      </c>
      <c r="B32" s="337">
        <v>6</v>
      </c>
      <c r="C32" s="337">
        <v>5</v>
      </c>
      <c r="D32" s="330">
        <v>4</v>
      </c>
      <c r="E32" s="330" t="s">
        <v>4782</v>
      </c>
      <c r="F32" s="367" t="s">
        <v>4783</v>
      </c>
      <c r="G32" s="330" t="s">
        <v>165</v>
      </c>
      <c r="H32" s="330">
        <v>45</v>
      </c>
      <c r="I32" s="311" t="s">
        <v>251</v>
      </c>
      <c r="J32" s="367" t="s">
        <v>4784</v>
      </c>
      <c r="K32" s="467"/>
      <c r="L32" s="353" t="s">
        <v>124</v>
      </c>
      <c r="M32" s="350"/>
      <c r="N32" s="350">
        <v>15000</v>
      </c>
      <c r="O32" s="350"/>
      <c r="P32" s="350">
        <v>15000</v>
      </c>
      <c r="Q32" s="330" t="s">
        <v>4704</v>
      </c>
      <c r="R32" s="330" t="s">
        <v>4705</v>
      </c>
      <c r="S32" s="555"/>
    </row>
    <row r="33" spans="1:19" s="129" customFormat="1" ht="82.5" customHeight="1" x14ac:dyDescent="0.25">
      <c r="A33" s="337">
        <v>21</v>
      </c>
      <c r="B33" s="337">
        <v>6</v>
      </c>
      <c r="C33" s="337">
        <v>1</v>
      </c>
      <c r="D33" s="330">
        <v>6</v>
      </c>
      <c r="E33" s="330" t="s">
        <v>4712</v>
      </c>
      <c r="F33" s="367" t="s">
        <v>4713</v>
      </c>
      <c r="G33" s="330" t="s">
        <v>4714</v>
      </c>
      <c r="H33" s="330">
        <v>7</v>
      </c>
      <c r="I33" s="311" t="s">
        <v>251</v>
      </c>
      <c r="J33" s="367" t="s">
        <v>4715</v>
      </c>
      <c r="K33" s="467"/>
      <c r="L33" s="353" t="s">
        <v>2128</v>
      </c>
      <c r="M33" s="350"/>
      <c r="N33" s="350">
        <v>10000</v>
      </c>
      <c r="O33" s="350"/>
      <c r="P33" s="350">
        <v>10000</v>
      </c>
      <c r="Q33" s="330" t="s">
        <v>4704</v>
      </c>
      <c r="R33" s="330" t="s">
        <v>4705</v>
      </c>
      <c r="S33" s="555"/>
    </row>
    <row r="34" spans="1:19" s="129" customFormat="1" ht="105" customHeight="1" x14ac:dyDescent="0.25">
      <c r="A34" s="337">
        <v>22</v>
      </c>
      <c r="B34" s="337">
        <v>6</v>
      </c>
      <c r="C34" s="337">
        <v>1</v>
      </c>
      <c r="D34" s="330">
        <v>6</v>
      </c>
      <c r="E34" s="330" t="s">
        <v>4785</v>
      </c>
      <c r="F34" s="367" t="s">
        <v>4786</v>
      </c>
      <c r="G34" s="330" t="s">
        <v>4787</v>
      </c>
      <c r="H34" s="330">
        <v>22</v>
      </c>
      <c r="I34" s="311" t="s">
        <v>251</v>
      </c>
      <c r="J34" s="367" t="s">
        <v>4788</v>
      </c>
      <c r="K34" s="467"/>
      <c r="L34" s="353" t="s">
        <v>124</v>
      </c>
      <c r="M34" s="350"/>
      <c r="N34" s="350">
        <v>60000</v>
      </c>
      <c r="O34" s="350"/>
      <c r="P34" s="350">
        <v>60000</v>
      </c>
      <c r="Q34" s="330" t="s">
        <v>4704</v>
      </c>
      <c r="R34" s="330" t="s">
        <v>4705</v>
      </c>
      <c r="S34" s="555"/>
    </row>
    <row r="35" spans="1:19" s="129" customFormat="1" ht="100.5" customHeight="1" x14ac:dyDescent="0.25">
      <c r="A35" s="337">
        <v>23</v>
      </c>
      <c r="B35" s="337">
        <v>1</v>
      </c>
      <c r="C35" s="337">
        <v>1</v>
      </c>
      <c r="D35" s="330">
        <v>6</v>
      </c>
      <c r="E35" s="330" t="s">
        <v>4789</v>
      </c>
      <c r="F35" s="330" t="s">
        <v>4790</v>
      </c>
      <c r="G35" s="330" t="s">
        <v>79</v>
      </c>
      <c r="H35" s="330">
        <v>60</v>
      </c>
      <c r="I35" s="311" t="s">
        <v>251</v>
      </c>
      <c r="J35" s="367" t="s">
        <v>4791</v>
      </c>
      <c r="K35" s="467"/>
      <c r="L35" s="353" t="s">
        <v>124</v>
      </c>
      <c r="M35" s="350"/>
      <c r="N35" s="350">
        <v>13000</v>
      </c>
      <c r="O35" s="350"/>
      <c r="P35" s="350">
        <v>13000</v>
      </c>
      <c r="Q35" s="330" t="s">
        <v>4704</v>
      </c>
      <c r="R35" s="330" t="s">
        <v>4705</v>
      </c>
      <c r="S35" s="391"/>
    </row>
    <row r="36" spans="1:19" s="129" customFormat="1" ht="117" customHeight="1" x14ac:dyDescent="0.25">
      <c r="A36" s="337">
        <v>24</v>
      </c>
      <c r="B36" s="337">
        <v>6</v>
      </c>
      <c r="C36" s="337">
        <v>1</v>
      </c>
      <c r="D36" s="330">
        <v>9</v>
      </c>
      <c r="E36" s="330" t="s">
        <v>4792</v>
      </c>
      <c r="F36" s="367" t="s">
        <v>4793</v>
      </c>
      <c r="G36" s="330" t="s">
        <v>4787</v>
      </c>
      <c r="H36" s="330">
        <v>27</v>
      </c>
      <c r="I36" s="311" t="s">
        <v>251</v>
      </c>
      <c r="J36" s="367" t="s">
        <v>4718</v>
      </c>
      <c r="K36" s="467"/>
      <c r="L36" s="353" t="s">
        <v>73</v>
      </c>
      <c r="M36" s="350"/>
      <c r="N36" s="350">
        <v>70000</v>
      </c>
      <c r="O36" s="350"/>
      <c r="P36" s="350">
        <v>70000</v>
      </c>
      <c r="Q36" s="330" t="s">
        <v>4704</v>
      </c>
      <c r="R36" s="330" t="s">
        <v>4705</v>
      </c>
      <c r="S36" s="391"/>
    </row>
    <row r="37" spans="1:19" s="563" customFormat="1" ht="87.75" customHeight="1" x14ac:dyDescent="0.25">
      <c r="A37" s="369">
        <v>25</v>
      </c>
      <c r="B37" s="324">
        <v>3</v>
      </c>
      <c r="C37" s="324">
        <v>2</v>
      </c>
      <c r="D37" s="325">
        <v>10</v>
      </c>
      <c r="E37" s="325" t="s">
        <v>4794</v>
      </c>
      <c r="F37" s="446" t="s">
        <v>4720</v>
      </c>
      <c r="G37" s="325" t="s">
        <v>1612</v>
      </c>
      <c r="H37" s="325">
        <v>1</v>
      </c>
      <c r="I37" s="55" t="s">
        <v>4702</v>
      </c>
      <c r="J37" s="446" t="s">
        <v>4721</v>
      </c>
      <c r="K37" s="151"/>
      <c r="L37" s="327" t="s">
        <v>4722</v>
      </c>
      <c r="M37" s="328"/>
      <c r="N37" s="328">
        <v>25000</v>
      </c>
      <c r="O37" s="328"/>
      <c r="P37" s="328">
        <v>25000</v>
      </c>
      <c r="Q37" s="325" t="s">
        <v>4704</v>
      </c>
      <c r="R37" s="325" t="s">
        <v>4705</v>
      </c>
      <c r="S37" s="562"/>
    </row>
    <row r="38" spans="1:19" s="56" customFormat="1" ht="73.5" customHeight="1" x14ac:dyDescent="0.25">
      <c r="A38" s="369">
        <v>26</v>
      </c>
      <c r="B38" s="369">
        <v>6</v>
      </c>
      <c r="C38" s="369">
        <v>1</v>
      </c>
      <c r="D38" s="368">
        <v>13</v>
      </c>
      <c r="E38" s="368" t="s">
        <v>4723</v>
      </c>
      <c r="F38" s="444" t="s">
        <v>4724</v>
      </c>
      <c r="G38" s="368" t="s">
        <v>4725</v>
      </c>
      <c r="H38" s="368">
        <v>5</v>
      </c>
      <c r="I38" s="411" t="s">
        <v>4702</v>
      </c>
      <c r="J38" s="444" t="s">
        <v>4726</v>
      </c>
      <c r="K38" s="564"/>
      <c r="L38" s="352" t="s">
        <v>124</v>
      </c>
      <c r="M38" s="445"/>
      <c r="N38" s="445">
        <v>25000</v>
      </c>
      <c r="O38" s="445"/>
      <c r="P38" s="445">
        <v>25000</v>
      </c>
      <c r="Q38" s="368" t="s">
        <v>4704</v>
      </c>
      <c r="R38" s="368" t="s">
        <v>4705</v>
      </c>
      <c r="S38" s="565"/>
    </row>
    <row r="39" spans="1:19" s="56" customFormat="1" ht="48" customHeight="1" x14ac:dyDescent="0.25">
      <c r="A39" s="1019">
        <v>27</v>
      </c>
      <c r="B39" s="880">
        <v>6</v>
      </c>
      <c r="C39" s="880">
        <v>5</v>
      </c>
      <c r="D39" s="813">
        <v>4</v>
      </c>
      <c r="E39" s="1015" t="s">
        <v>4795</v>
      </c>
      <c r="F39" s="1015" t="s">
        <v>4728</v>
      </c>
      <c r="G39" s="325" t="s">
        <v>2315</v>
      </c>
      <c r="H39" s="325">
        <v>80</v>
      </c>
      <c r="I39" s="55" t="s">
        <v>251</v>
      </c>
      <c r="J39" s="1015" t="s">
        <v>4796</v>
      </c>
      <c r="K39" s="1023"/>
      <c r="L39" s="819" t="s">
        <v>52</v>
      </c>
      <c r="M39" s="1012"/>
      <c r="N39" s="1014">
        <v>44873.46</v>
      </c>
      <c r="O39" s="1014"/>
      <c r="P39" s="1014">
        <v>44873.46</v>
      </c>
      <c r="Q39" s="1015" t="s">
        <v>4797</v>
      </c>
      <c r="R39" s="1015" t="s">
        <v>4798</v>
      </c>
      <c r="S39" s="565"/>
    </row>
    <row r="40" spans="1:19" s="56" customFormat="1" ht="23.25" customHeight="1" x14ac:dyDescent="0.25">
      <c r="A40" s="1020"/>
      <c r="B40" s="1021"/>
      <c r="C40" s="1021"/>
      <c r="D40" s="1022"/>
      <c r="E40" s="1016"/>
      <c r="F40" s="1016"/>
      <c r="G40" s="325" t="s">
        <v>3243</v>
      </c>
      <c r="H40" s="325">
        <v>80</v>
      </c>
      <c r="I40" s="55" t="s">
        <v>251</v>
      </c>
      <c r="J40" s="1016"/>
      <c r="K40" s="1024"/>
      <c r="L40" s="1022"/>
      <c r="M40" s="1013"/>
      <c r="N40" s="1014"/>
      <c r="O40" s="1014"/>
      <c r="P40" s="1014"/>
      <c r="Q40" s="1016"/>
      <c r="R40" s="1015"/>
      <c r="S40" s="565"/>
    </row>
    <row r="41" spans="1:19" s="563" customFormat="1" ht="99.75" customHeight="1" x14ac:dyDescent="0.25">
      <c r="A41" s="566">
        <v>28</v>
      </c>
      <c r="B41" s="324">
        <v>1</v>
      </c>
      <c r="C41" s="324">
        <v>1</v>
      </c>
      <c r="D41" s="325">
        <v>6</v>
      </c>
      <c r="E41" s="51" t="s">
        <v>4799</v>
      </c>
      <c r="F41" s="446" t="s">
        <v>4800</v>
      </c>
      <c r="G41" s="325" t="s">
        <v>3243</v>
      </c>
      <c r="H41" s="485">
        <v>26</v>
      </c>
      <c r="I41" s="55" t="s">
        <v>251</v>
      </c>
      <c r="J41" s="446" t="s">
        <v>4801</v>
      </c>
      <c r="K41" s="327"/>
      <c r="L41" s="327" t="s">
        <v>774</v>
      </c>
      <c r="M41" s="328"/>
      <c r="N41" s="328">
        <v>70000</v>
      </c>
      <c r="O41" s="328"/>
      <c r="P41" s="328">
        <v>70000</v>
      </c>
      <c r="Q41" s="446" t="s">
        <v>3468</v>
      </c>
      <c r="R41" s="446" t="s">
        <v>4758</v>
      </c>
      <c r="S41" s="562"/>
    </row>
    <row r="42" spans="1:19" s="563" customFormat="1" ht="40.5" customHeight="1" x14ac:dyDescent="0.25">
      <c r="A42" s="880">
        <v>29</v>
      </c>
      <c r="B42" s="880">
        <v>3</v>
      </c>
      <c r="C42" s="880">
        <v>1</v>
      </c>
      <c r="D42" s="826">
        <v>6</v>
      </c>
      <c r="E42" s="1028" t="s">
        <v>4802</v>
      </c>
      <c r="F42" s="1028" t="s">
        <v>4743</v>
      </c>
      <c r="G42" s="325" t="s">
        <v>3243</v>
      </c>
      <c r="H42" s="325">
        <v>40</v>
      </c>
      <c r="I42" s="55" t="s">
        <v>251</v>
      </c>
      <c r="J42" s="1028" t="s">
        <v>4744</v>
      </c>
      <c r="K42" s="964"/>
      <c r="L42" s="964" t="s">
        <v>2128</v>
      </c>
      <c r="M42" s="894"/>
      <c r="N42" s="894">
        <v>45458.48</v>
      </c>
      <c r="O42" s="894"/>
      <c r="P42" s="894">
        <v>40355</v>
      </c>
      <c r="Q42" s="1028" t="s">
        <v>4745</v>
      </c>
      <c r="R42" s="1028" t="s">
        <v>4746</v>
      </c>
      <c r="S42" s="562"/>
    </row>
    <row r="43" spans="1:19" s="563" customFormat="1" ht="58.5" customHeight="1" x14ac:dyDescent="0.25">
      <c r="A43" s="882"/>
      <c r="B43" s="882"/>
      <c r="C43" s="882"/>
      <c r="D43" s="828"/>
      <c r="E43" s="1029"/>
      <c r="F43" s="1029"/>
      <c r="G43" s="325" t="s">
        <v>2315</v>
      </c>
      <c r="H43" s="325">
        <v>40</v>
      </c>
      <c r="I43" s="55" t="s">
        <v>251</v>
      </c>
      <c r="J43" s="1029"/>
      <c r="K43" s="828"/>
      <c r="L43" s="828"/>
      <c r="M43" s="882"/>
      <c r="N43" s="882"/>
      <c r="O43" s="882"/>
      <c r="P43" s="882"/>
      <c r="Q43" s="1029"/>
      <c r="R43" s="1029"/>
      <c r="S43" s="562"/>
    </row>
    <row r="44" spans="1:19" s="563" customFormat="1" ht="27" customHeight="1" x14ac:dyDescent="0.25">
      <c r="A44" s="950">
        <v>30</v>
      </c>
      <c r="B44" s="950">
        <v>3</v>
      </c>
      <c r="C44" s="950">
        <v>1</v>
      </c>
      <c r="D44" s="813">
        <v>6</v>
      </c>
      <c r="E44" s="1015" t="s">
        <v>4803</v>
      </c>
      <c r="F44" s="1015" t="s">
        <v>4748</v>
      </c>
      <c r="G44" s="325" t="s">
        <v>85</v>
      </c>
      <c r="H44" s="325">
        <v>440</v>
      </c>
      <c r="I44" s="55" t="s">
        <v>251</v>
      </c>
      <c r="J44" s="1015" t="s">
        <v>4750</v>
      </c>
      <c r="K44" s="819"/>
      <c r="L44" s="819" t="s">
        <v>73</v>
      </c>
      <c r="M44" s="820"/>
      <c r="N44" s="820">
        <v>72767.33</v>
      </c>
      <c r="O44" s="820"/>
      <c r="P44" s="820">
        <v>58251.18</v>
      </c>
      <c r="Q44" s="1015" t="s">
        <v>4751</v>
      </c>
      <c r="R44" s="1015" t="s">
        <v>4752</v>
      </c>
      <c r="S44" s="562"/>
    </row>
    <row r="45" spans="1:19" s="563" customFormat="1" ht="33" customHeight="1" x14ac:dyDescent="0.25">
      <c r="A45" s="1020"/>
      <c r="B45" s="1020"/>
      <c r="C45" s="1020"/>
      <c r="D45" s="1022"/>
      <c r="E45" s="1016"/>
      <c r="F45" s="1016"/>
      <c r="G45" s="325" t="s">
        <v>79</v>
      </c>
      <c r="H45" s="325">
        <v>850</v>
      </c>
      <c r="I45" s="55" t="s">
        <v>251</v>
      </c>
      <c r="J45" s="1016"/>
      <c r="K45" s="1022"/>
      <c r="L45" s="1022"/>
      <c r="M45" s="950"/>
      <c r="N45" s="950"/>
      <c r="O45" s="1020"/>
      <c r="P45" s="1020"/>
      <c r="Q45" s="1016"/>
      <c r="R45" s="1016"/>
      <c r="S45" s="562"/>
    </row>
    <row r="46" spans="1:19" s="563" customFormat="1" x14ac:dyDescent="0.25">
      <c r="A46" s="1020"/>
      <c r="B46" s="1020"/>
      <c r="C46" s="1020"/>
      <c r="D46" s="1022"/>
      <c r="E46" s="1016"/>
      <c r="F46" s="1016"/>
      <c r="G46" s="325" t="s">
        <v>220</v>
      </c>
      <c r="H46" s="325">
        <v>4000</v>
      </c>
      <c r="I46" s="55" t="s">
        <v>4702</v>
      </c>
      <c r="J46" s="1016"/>
      <c r="K46" s="1022"/>
      <c r="L46" s="1022"/>
      <c r="M46" s="950"/>
      <c r="N46" s="950"/>
      <c r="O46" s="1020"/>
      <c r="P46" s="1020"/>
      <c r="Q46" s="1016"/>
      <c r="R46" s="1016"/>
      <c r="S46" s="562"/>
    </row>
    <row r="47" spans="1:19" s="568" customFormat="1" ht="30" customHeight="1" x14ac:dyDescent="0.25">
      <c r="A47" s="950">
        <v>31</v>
      </c>
      <c r="B47" s="880">
        <v>1</v>
      </c>
      <c r="C47" s="880">
        <v>1</v>
      </c>
      <c r="D47" s="813">
        <v>6</v>
      </c>
      <c r="E47" s="1015" t="s">
        <v>4804</v>
      </c>
      <c r="F47" s="1015" t="s">
        <v>4805</v>
      </c>
      <c r="G47" s="325" t="s">
        <v>165</v>
      </c>
      <c r="H47" s="325">
        <v>60</v>
      </c>
      <c r="I47" s="55" t="s">
        <v>251</v>
      </c>
      <c r="J47" s="1015" t="s">
        <v>4806</v>
      </c>
      <c r="K47" s="819"/>
      <c r="L47" s="819" t="s">
        <v>2128</v>
      </c>
      <c r="M47" s="820"/>
      <c r="N47" s="820">
        <v>37022.33</v>
      </c>
      <c r="O47" s="820"/>
      <c r="P47" s="820">
        <v>31674.93</v>
      </c>
      <c r="Q47" s="1015" t="s">
        <v>3468</v>
      </c>
      <c r="R47" s="1015" t="s">
        <v>4758</v>
      </c>
      <c r="S47" s="567"/>
    </row>
    <row r="48" spans="1:19" s="563" customFormat="1" ht="20.25" customHeight="1" x14ac:dyDescent="0.25">
      <c r="A48" s="950"/>
      <c r="B48" s="881"/>
      <c r="C48" s="881"/>
      <c r="D48" s="813"/>
      <c r="E48" s="1015"/>
      <c r="F48" s="1015"/>
      <c r="G48" s="325" t="s">
        <v>728</v>
      </c>
      <c r="H48" s="325">
        <v>140</v>
      </c>
      <c r="I48" s="55" t="s">
        <v>251</v>
      </c>
      <c r="J48" s="1015"/>
      <c r="K48" s="813"/>
      <c r="L48" s="813"/>
      <c r="M48" s="950"/>
      <c r="N48" s="950"/>
      <c r="O48" s="950"/>
      <c r="P48" s="950"/>
      <c r="Q48" s="1015"/>
      <c r="R48" s="1015"/>
      <c r="S48" s="562"/>
    </row>
    <row r="49" spans="1:19" s="568" customFormat="1" ht="30.75" customHeight="1" x14ac:dyDescent="0.25">
      <c r="A49" s="1020"/>
      <c r="B49" s="1030"/>
      <c r="C49" s="1030"/>
      <c r="D49" s="1022"/>
      <c r="E49" s="1016"/>
      <c r="F49" s="1015"/>
      <c r="G49" s="325" t="s">
        <v>179</v>
      </c>
      <c r="H49" s="325">
        <v>1</v>
      </c>
      <c r="I49" s="55" t="s">
        <v>4702</v>
      </c>
      <c r="J49" s="1016"/>
      <c r="K49" s="1022"/>
      <c r="L49" s="1022"/>
      <c r="M49" s="1020"/>
      <c r="N49" s="1020"/>
      <c r="O49" s="1020"/>
      <c r="P49" s="1020"/>
      <c r="Q49" s="1016"/>
      <c r="R49" s="1016"/>
      <c r="S49" s="567"/>
    </row>
    <row r="50" spans="1:19" s="568" customFormat="1" ht="25.5" customHeight="1" x14ac:dyDescent="0.25">
      <c r="A50" s="1020"/>
      <c r="B50" s="1021"/>
      <c r="C50" s="1021"/>
      <c r="D50" s="1022"/>
      <c r="E50" s="1016"/>
      <c r="F50" s="1015"/>
      <c r="G50" s="325" t="s">
        <v>4807</v>
      </c>
      <c r="H50" s="325">
        <v>1</v>
      </c>
      <c r="I50" s="55" t="s">
        <v>4702</v>
      </c>
      <c r="J50" s="1016"/>
      <c r="K50" s="1022"/>
      <c r="L50" s="1022"/>
      <c r="M50" s="1020"/>
      <c r="N50" s="1020"/>
      <c r="O50" s="1020"/>
      <c r="P50" s="1020"/>
      <c r="Q50" s="1016"/>
      <c r="R50" s="1016"/>
      <c r="S50" s="567"/>
    </row>
    <row r="51" spans="1:19" s="563" customFormat="1" x14ac:dyDescent="0.25">
      <c r="A51" s="950">
        <v>32</v>
      </c>
      <c r="B51" s="880">
        <v>1</v>
      </c>
      <c r="C51" s="880">
        <v>1</v>
      </c>
      <c r="D51" s="813">
        <v>6</v>
      </c>
      <c r="E51" s="1015" t="s">
        <v>4808</v>
      </c>
      <c r="F51" s="1015" t="s">
        <v>4809</v>
      </c>
      <c r="G51" s="325" t="s">
        <v>4810</v>
      </c>
      <c r="H51" s="325">
        <v>110</v>
      </c>
      <c r="I51" s="55" t="s">
        <v>251</v>
      </c>
      <c r="J51" s="1015" t="s">
        <v>4811</v>
      </c>
      <c r="K51" s="819"/>
      <c r="L51" s="819" t="s">
        <v>2128</v>
      </c>
      <c r="M51" s="820"/>
      <c r="N51" s="820">
        <v>113215.46</v>
      </c>
      <c r="O51" s="820"/>
      <c r="P51" s="820">
        <v>98433.25</v>
      </c>
      <c r="Q51" s="1015" t="s">
        <v>3468</v>
      </c>
      <c r="R51" s="1015" t="s">
        <v>4758</v>
      </c>
      <c r="S51" s="562"/>
    </row>
    <row r="52" spans="1:19" s="281" customFormat="1" ht="32.25" customHeight="1" x14ac:dyDescent="0.25">
      <c r="A52" s="950"/>
      <c r="B52" s="881"/>
      <c r="C52" s="881"/>
      <c r="D52" s="813"/>
      <c r="E52" s="1015"/>
      <c r="F52" s="1015"/>
      <c r="G52" s="325" t="s">
        <v>79</v>
      </c>
      <c r="H52" s="325">
        <v>110</v>
      </c>
      <c r="I52" s="55" t="s">
        <v>251</v>
      </c>
      <c r="J52" s="1015"/>
      <c r="K52" s="813"/>
      <c r="L52" s="813"/>
      <c r="M52" s="950"/>
      <c r="N52" s="950"/>
      <c r="O52" s="950"/>
      <c r="P52" s="950"/>
      <c r="Q52" s="1015"/>
      <c r="R52" s="1015"/>
      <c r="S52" s="447"/>
    </row>
    <row r="53" spans="1:19" s="281" customFormat="1" ht="26.25" customHeight="1" x14ac:dyDescent="0.25">
      <c r="A53" s="1020"/>
      <c r="B53" s="1030"/>
      <c r="C53" s="1030"/>
      <c r="D53" s="1022"/>
      <c r="E53" s="1016"/>
      <c r="F53" s="1015"/>
      <c r="G53" s="325" t="s">
        <v>220</v>
      </c>
      <c r="H53" s="325">
        <v>1</v>
      </c>
      <c r="I53" s="55" t="s">
        <v>4702</v>
      </c>
      <c r="J53" s="1016"/>
      <c r="K53" s="1022"/>
      <c r="L53" s="1022"/>
      <c r="M53" s="1020"/>
      <c r="N53" s="1020"/>
      <c r="O53" s="1020"/>
      <c r="P53" s="1020"/>
      <c r="Q53" s="1016"/>
      <c r="R53" s="1016"/>
      <c r="S53" s="447"/>
    </row>
    <row r="54" spans="1:19" ht="24" customHeight="1" x14ac:dyDescent="0.25">
      <c r="A54" s="1020"/>
      <c r="B54" s="1021"/>
      <c r="C54" s="1021"/>
      <c r="D54" s="1022"/>
      <c r="E54" s="1016"/>
      <c r="F54" s="1015"/>
      <c r="G54" s="325" t="s">
        <v>179</v>
      </c>
      <c r="H54" s="325">
        <v>1</v>
      </c>
      <c r="I54" s="55" t="s">
        <v>4702</v>
      </c>
      <c r="J54" s="1016"/>
      <c r="K54" s="1022"/>
      <c r="L54" s="1022"/>
      <c r="M54" s="1020"/>
      <c r="N54" s="1020"/>
      <c r="O54" s="1020"/>
      <c r="P54" s="1020"/>
      <c r="Q54" s="1016"/>
      <c r="R54" s="1016"/>
    </row>
    <row r="55" spans="1:19" ht="75" x14ac:dyDescent="0.25">
      <c r="A55" s="325">
        <v>33</v>
      </c>
      <c r="B55" s="325">
        <v>5</v>
      </c>
      <c r="C55" s="325">
        <v>1</v>
      </c>
      <c r="D55" s="325">
        <v>9</v>
      </c>
      <c r="E55" s="444" t="s">
        <v>4812</v>
      </c>
      <c r="F55" s="51" t="s">
        <v>4813</v>
      </c>
      <c r="G55" s="325" t="s">
        <v>2315</v>
      </c>
      <c r="H55" s="325">
        <v>50</v>
      </c>
      <c r="I55" s="325" t="s">
        <v>251</v>
      </c>
      <c r="J55" s="446" t="s">
        <v>4814</v>
      </c>
      <c r="K55" s="325"/>
      <c r="L55" s="325" t="s">
        <v>81</v>
      </c>
      <c r="M55" s="336"/>
      <c r="N55" s="336">
        <v>33583.11</v>
      </c>
      <c r="O55" s="336"/>
      <c r="P55" s="336">
        <v>30490.65</v>
      </c>
      <c r="Q55" s="444" t="s">
        <v>4769</v>
      </c>
      <c r="R55" s="51" t="s">
        <v>4815</v>
      </c>
    </row>
    <row r="56" spans="1:19" ht="75" x14ac:dyDescent="0.25">
      <c r="A56" s="325">
        <v>34</v>
      </c>
      <c r="B56" s="325">
        <v>2</v>
      </c>
      <c r="C56" s="325">
        <v>1</v>
      </c>
      <c r="D56" s="325">
        <v>9</v>
      </c>
      <c r="E56" s="51" t="s">
        <v>4816</v>
      </c>
      <c r="F56" s="51" t="s">
        <v>4817</v>
      </c>
      <c r="G56" s="325" t="s">
        <v>165</v>
      </c>
      <c r="H56" s="325">
        <v>475</v>
      </c>
      <c r="I56" s="325" t="s">
        <v>251</v>
      </c>
      <c r="J56" s="446" t="s">
        <v>4818</v>
      </c>
      <c r="K56" s="325"/>
      <c r="L56" s="325" t="s">
        <v>73</v>
      </c>
      <c r="M56" s="336"/>
      <c r="N56" s="336">
        <v>66377.61</v>
      </c>
      <c r="O56" s="336"/>
      <c r="P56" s="336">
        <v>60276.27</v>
      </c>
      <c r="Q56" s="444" t="s">
        <v>4769</v>
      </c>
      <c r="R56" s="51" t="s">
        <v>4815</v>
      </c>
    </row>
    <row r="57" spans="1:19" ht="75" x14ac:dyDescent="0.25">
      <c r="A57" s="325">
        <v>35</v>
      </c>
      <c r="B57" s="325">
        <v>3</v>
      </c>
      <c r="C57" s="325" t="s">
        <v>1665</v>
      </c>
      <c r="D57" s="325">
        <v>10</v>
      </c>
      <c r="E57" s="51" t="s">
        <v>4819</v>
      </c>
      <c r="F57" s="51" t="s">
        <v>4772</v>
      </c>
      <c r="G57" s="325" t="s">
        <v>4773</v>
      </c>
      <c r="H57" s="325">
        <v>2</v>
      </c>
      <c r="I57" s="325" t="s">
        <v>4702</v>
      </c>
      <c r="J57" s="446" t="s">
        <v>4774</v>
      </c>
      <c r="K57" s="325"/>
      <c r="L57" s="325" t="s">
        <v>73</v>
      </c>
      <c r="M57" s="336"/>
      <c r="N57" s="336">
        <v>26361</v>
      </c>
      <c r="O57" s="336"/>
      <c r="P57" s="336">
        <v>23965</v>
      </c>
      <c r="Q57" s="51" t="s">
        <v>4775</v>
      </c>
      <c r="R57" s="51" t="s">
        <v>4815</v>
      </c>
    </row>
    <row r="59" spans="1:19" x14ac:dyDescent="0.25">
      <c r="M59" s="1031" t="s">
        <v>242</v>
      </c>
      <c r="N59" s="1032"/>
      <c r="O59" s="1033" t="s">
        <v>243</v>
      </c>
      <c r="P59" s="1033"/>
    </row>
    <row r="60" spans="1:19" x14ac:dyDescent="0.25">
      <c r="M60" s="399" t="s">
        <v>244</v>
      </c>
      <c r="N60" s="399" t="s">
        <v>245</v>
      </c>
      <c r="O60" s="399" t="s">
        <v>244</v>
      </c>
      <c r="P60" s="399" t="s">
        <v>245</v>
      </c>
      <c r="S60"/>
    </row>
    <row r="61" spans="1:19" x14ac:dyDescent="0.25">
      <c r="M61" s="366">
        <v>15</v>
      </c>
      <c r="N61" s="365">
        <f>O7+O8+O9+O10+O11+O12+O13+P31+P32+P33+P34+P35+P36+P37+P38</f>
        <v>573250</v>
      </c>
      <c r="O61" s="366">
        <v>20</v>
      </c>
      <c r="P61" s="365">
        <v>799692.32</v>
      </c>
      <c r="S61"/>
    </row>
    <row r="62" spans="1:19" x14ac:dyDescent="0.25">
      <c r="N62" s="2"/>
      <c r="P62"/>
      <c r="S62"/>
    </row>
    <row r="63" spans="1:19" x14ac:dyDescent="0.25">
      <c r="N63" s="2"/>
      <c r="P63"/>
      <c r="S63"/>
    </row>
    <row r="64" spans="1:19" x14ac:dyDescent="0.25">
      <c r="N64" s="2"/>
      <c r="P64"/>
      <c r="S64"/>
    </row>
  </sheetData>
  <mergeCells count="166">
    <mergeCell ref="M59:N59"/>
    <mergeCell ref="O59:P59"/>
    <mergeCell ref="M51:M54"/>
    <mergeCell ref="N51:N54"/>
    <mergeCell ref="O51:O54"/>
    <mergeCell ref="P51:P54"/>
    <mergeCell ref="Q51:Q54"/>
    <mergeCell ref="R51:R54"/>
    <mergeCell ref="R47:R50"/>
    <mergeCell ref="A51:A54"/>
    <mergeCell ref="B51:B54"/>
    <mergeCell ref="C51:C54"/>
    <mergeCell ref="D51:D54"/>
    <mergeCell ref="E51:E54"/>
    <mergeCell ref="F51:F54"/>
    <mergeCell ref="J51:J54"/>
    <mergeCell ref="K51:K54"/>
    <mergeCell ref="L51:L54"/>
    <mergeCell ref="R44:R46"/>
    <mergeCell ref="A47:A50"/>
    <mergeCell ref="B47:B50"/>
    <mergeCell ref="C47:C50"/>
    <mergeCell ref="D47:D50"/>
    <mergeCell ref="E47:E50"/>
    <mergeCell ref="F47:F50"/>
    <mergeCell ref="J47:J50"/>
    <mergeCell ref="K47:K50"/>
    <mergeCell ref="K44:K46"/>
    <mergeCell ref="L44:L46"/>
    <mergeCell ref="M44:M46"/>
    <mergeCell ref="N44:N46"/>
    <mergeCell ref="O44:O46"/>
    <mergeCell ref="P44:P46"/>
    <mergeCell ref="E42:E43"/>
    <mergeCell ref="F42:F43"/>
    <mergeCell ref="L47:L50"/>
    <mergeCell ref="M47:M50"/>
    <mergeCell ref="N47:N50"/>
    <mergeCell ref="O47:O50"/>
    <mergeCell ref="P47:P50"/>
    <mergeCell ref="Q47:Q50"/>
    <mergeCell ref="Q44:Q46"/>
    <mergeCell ref="C29:C30"/>
    <mergeCell ref="D29:D30"/>
    <mergeCell ref="E29:E30"/>
    <mergeCell ref="F29:F30"/>
    <mergeCell ref="P42:P43"/>
    <mergeCell ref="Q42:Q43"/>
    <mergeCell ref="R42:R43"/>
    <mergeCell ref="A44:A46"/>
    <mergeCell ref="B44:B46"/>
    <mergeCell ref="C44:C46"/>
    <mergeCell ref="D44:D46"/>
    <mergeCell ref="E44:E46"/>
    <mergeCell ref="F44:F46"/>
    <mergeCell ref="J44:J46"/>
    <mergeCell ref="J42:J43"/>
    <mergeCell ref="K42:K43"/>
    <mergeCell ref="L42:L43"/>
    <mergeCell ref="M42:M43"/>
    <mergeCell ref="N42:N43"/>
    <mergeCell ref="O42:O43"/>
    <mergeCell ref="A42:A43"/>
    <mergeCell ref="B42:B43"/>
    <mergeCell ref="C42:C43"/>
    <mergeCell ref="D42:D43"/>
    <mergeCell ref="M39:M40"/>
    <mergeCell ref="N39:N40"/>
    <mergeCell ref="O39:O40"/>
    <mergeCell ref="P39:P40"/>
    <mergeCell ref="Q39:Q40"/>
    <mergeCell ref="R39:R40"/>
    <mergeCell ref="R29:R30"/>
    <mergeCell ref="A39:A40"/>
    <mergeCell ref="B39:B40"/>
    <mergeCell ref="C39:C40"/>
    <mergeCell ref="D39:D40"/>
    <mergeCell ref="E39:E40"/>
    <mergeCell ref="F39:F40"/>
    <mergeCell ref="J39:J40"/>
    <mergeCell ref="K39:K40"/>
    <mergeCell ref="L39:L40"/>
    <mergeCell ref="L29:L30"/>
    <mergeCell ref="M29:M30"/>
    <mergeCell ref="N29:N30"/>
    <mergeCell ref="O29:O30"/>
    <mergeCell ref="P29:P30"/>
    <mergeCell ref="Q29:Q30"/>
    <mergeCell ref="A29:A30"/>
    <mergeCell ref="B29:B30"/>
    <mergeCell ref="J29:J30"/>
    <mergeCell ref="K29:K30"/>
    <mergeCell ref="K23:K24"/>
    <mergeCell ref="P20:P22"/>
    <mergeCell ref="Q20:Q22"/>
    <mergeCell ref="R20:R22"/>
    <mergeCell ref="A23:A24"/>
    <mergeCell ref="B23:B24"/>
    <mergeCell ref="C23:C24"/>
    <mergeCell ref="D23:D24"/>
    <mergeCell ref="E23:E24"/>
    <mergeCell ref="F23:F24"/>
    <mergeCell ref="J23:J24"/>
    <mergeCell ref="J20:J22"/>
    <mergeCell ref="K20:K22"/>
    <mergeCell ref="L20:L22"/>
    <mergeCell ref="M20:M22"/>
    <mergeCell ref="N20:N22"/>
    <mergeCell ref="O20:O22"/>
    <mergeCell ref="A20:A22"/>
    <mergeCell ref="B20:B22"/>
    <mergeCell ref="C20:C22"/>
    <mergeCell ref="D20:D22"/>
    <mergeCell ref="E20:E22"/>
    <mergeCell ref="M14:M15"/>
    <mergeCell ref="N14:N15"/>
    <mergeCell ref="O14:O15"/>
    <mergeCell ref="P14:P15"/>
    <mergeCell ref="Q14:Q15"/>
    <mergeCell ref="F20:F22"/>
    <mergeCell ref="Q23:Q24"/>
    <mergeCell ref="R23:R24"/>
    <mergeCell ref="M18:M19"/>
    <mergeCell ref="N18:N19"/>
    <mergeCell ref="O18:O19"/>
    <mergeCell ref="P18:P19"/>
    <mergeCell ref="Q18:Q19"/>
    <mergeCell ref="R18:R19"/>
    <mergeCell ref="L23:L24"/>
    <mergeCell ref="M23:M24"/>
    <mergeCell ref="N23:N24"/>
    <mergeCell ref="O23:O24"/>
    <mergeCell ref="P23:P24"/>
    <mergeCell ref="A18:A19"/>
    <mergeCell ref="B18:B19"/>
    <mergeCell ref="C18:C19"/>
    <mergeCell ref="D18:D19"/>
    <mergeCell ref="E18:E19"/>
    <mergeCell ref="F18:F19"/>
    <mergeCell ref="J18:J19"/>
    <mergeCell ref="K18:K19"/>
    <mergeCell ref="L18:L19"/>
    <mergeCell ref="Q4:Q5"/>
    <mergeCell ref="R4:R5"/>
    <mergeCell ref="A14:A15"/>
    <mergeCell ref="B14:B15"/>
    <mergeCell ref="C14:C15"/>
    <mergeCell ref="D14:D15"/>
    <mergeCell ref="E14:E15"/>
    <mergeCell ref="F14:F15"/>
    <mergeCell ref="J14:J15"/>
    <mergeCell ref="K14:K15"/>
    <mergeCell ref="G4:G5"/>
    <mergeCell ref="H4:I4"/>
    <mergeCell ref="J4:J5"/>
    <mergeCell ref="K4:L4"/>
    <mergeCell ref="M4:N4"/>
    <mergeCell ref="O4:P4"/>
    <mergeCell ref="A4:A5"/>
    <mergeCell ref="B4:B5"/>
    <mergeCell ref="C4:C5"/>
    <mergeCell ref="D4:D5"/>
    <mergeCell ref="E4:E5"/>
    <mergeCell ref="F4:F5"/>
    <mergeCell ref="R14:R15"/>
    <mergeCell ref="L14:L1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1DD9E-7500-4AA9-81AD-537DAD556DEB}">
  <dimension ref="A1:S32"/>
  <sheetViews>
    <sheetView zoomScale="70" zoomScaleNormal="70" workbookViewId="0">
      <selection activeCell="F35" sqref="F35"/>
    </sheetView>
  </sheetViews>
  <sheetFormatPr defaultRowHeight="15" x14ac:dyDescent="0.25"/>
  <cols>
    <col min="1" max="1" width="4.7109375" customWidth="1"/>
    <col min="2" max="2" width="8.85546875" customWidth="1"/>
    <col min="3" max="3" width="11.42578125" customWidth="1"/>
    <col min="4" max="4" width="9.7109375" customWidth="1"/>
    <col min="5" max="5" width="42.42578125" customWidth="1"/>
    <col min="6" max="6" width="65.28515625" customWidth="1"/>
    <col min="7" max="7" width="30"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6315</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339" t="s">
        <v>16</v>
      </c>
      <c r="B6" s="342" t="s">
        <v>17</v>
      </c>
      <c r="C6" s="342" t="s">
        <v>18</v>
      </c>
      <c r="D6" s="342" t="s">
        <v>19</v>
      </c>
      <c r="E6" s="339" t="s">
        <v>20</v>
      </c>
      <c r="F6" s="339" t="s">
        <v>21</v>
      </c>
      <c r="G6" s="339" t="s">
        <v>22</v>
      </c>
      <c r="H6" s="342" t="s">
        <v>23</v>
      </c>
      <c r="I6" s="342" t="s">
        <v>24</v>
      </c>
      <c r="J6" s="339" t="s">
        <v>25</v>
      </c>
      <c r="K6" s="342" t="s">
        <v>26</v>
      </c>
      <c r="L6" s="342" t="s">
        <v>27</v>
      </c>
      <c r="M6" s="344" t="s">
        <v>28</v>
      </c>
      <c r="N6" s="390" t="s">
        <v>29</v>
      </c>
      <c r="O6" s="390" t="s">
        <v>30</v>
      </c>
      <c r="P6" s="390" t="s">
        <v>31</v>
      </c>
      <c r="Q6" s="339" t="s">
        <v>32</v>
      </c>
      <c r="R6" s="342" t="s">
        <v>33</v>
      </c>
      <c r="S6" s="3"/>
    </row>
    <row r="7" spans="1:19" ht="60" x14ac:dyDescent="0.25">
      <c r="A7" s="448">
        <v>1</v>
      </c>
      <c r="B7" s="449">
        <v>2</v>
      </c>
      <c r="C7" s="449">
        <v>4</v>
      </c>
      <c r="D7" s="450">
        <v>2</v>
      </c>
      <c r="E7" s="451" t="s">
        <v>3920</v>
      </c>
      <c r="F7" s="450" t="s">
        <v>3921</v>
      </c>
      <c r="G7" s="450" t="s">
        <v>2315</v>
      </c>
      <c r="H7" s="452" t="s">
        <v>3420</v>
      </c>
      <c r="I7" s="453" t="s">
        <v>293</v>
      </c>
      <c r="J7" s="450" t="s">
        <v>3922</v>
      </c>
      <c r="K7" s="452" t="s">
        <v>124</v>
      </c>
      <c r="L7" s="452" t="s">
        <v>783</v>
      </c>
      <c r="M7" s="424">
        <v>10050</v>
      </c>
      <c r="N7" s="454"/>
      <c r="O7" s="454">
        <v>10050</v>
      </c>
      <c r="P7" s="454"/>
      <c r="Q7" s="450" t="s">
        <v>3123</v>
      </c>
      <c r="R7" s="450" t="s">
        <v>3923</v>
      </c>
      <c r="S7" s="455"/>
    </row>
    <row r="8" spans="1:19" ht="120" x14ac:dyDescent="0.25">
      <c r="A8" s="449">
        <v>2</v>
      </c>
      <c r="B8" s="449">
        <v>2</v>
      </c>
      <c r="C8" s="449">
        <v>4</v>
      </c>
      <c r="D8" s="450">
        <v>2</v>
      </c>
      <c r="E8" s="451" t="s">
        <v>3924</v>
      </c>
      <c r="F8" s="450" t="s">
        <v>3925</v>
      </c>
      <c r="G8" s="450" t="s">
        <v>956</v>
      </c>
      <c r="H8" s="452" t="s">
        <v>3420</v>
      </c>
      <c r="I8" s="453" t="s">
        <v>3926</v>
      </c>
      <c r="J8" s="450" t="s">
        <v>3927</v>
      </c>
      <c r="K8" s="452" t="s">
        <v>81</v>
      </c>
      <c r="L8" s="452" t="s">
        <v>783</v>
      </c>
      <c r="M8" s="454">
        <v>35132</v>
      </c>
      <c r="N8" s="454"/>
      <c r="O8" s="454">
        <v>35132</v>
      </c>
      <c r="P8" s="454"/>
      <c r="Q8" s="450" t="s">
        <v>3123</v>
      </c>
      <c r="R8" s="450" t="s">
        <v>3923</v>
      </c>
      <c r="S8" s="455"/>
    </row>
    <row r="9" spans="1:19" ht="105" x14ac:dyDescent="0.25">
      <c r="A9" s="449">
        <v>3</v>
      </c>
      <c r="B9" s="449">
        <v>6</v>
      </c>
      <c r="C9" s="449">
        <v>5</v>
      </c>
      <c r="D9" s="450">
        <v>2</v>
      </c>
      <c r="E9" s="451" t="s">
        <v>3928</v>
      </c>
      <c r="F9" s="450" t="s">
        <v>3929</v>
      </c>
      <c r="G9" s="450" t="s">
        <v>170</v>
      </c>
      <c r="H9" s="452" t="s">
        <v>3420</v>
      </c>
      <c r="I9" s="453" t="s">
        <v>1449</v>
      </c>
      <c r="J9" s="450" t="s">
        <v>3930</v>
      </c>
      <c r="K9" s="452" t="s">
        <v>127</v>
      </c>
      <c r="L9" s="452" t="s">
        <v>783</v>
      </c>
      <c r="M9" s="454">
        <v>20000</v>
      </c>
      <c r="N9" s="454"/>
      <c r="O9" s="454">
        <v>20000</v>
      </c>
      <c r="P9" s="454"/>
      <c r="Q9" s="450" t="s">
        <v>3123</v>
      </c>
      <c r="R9" s="450" t="s">
        <v>3923</v>
      </c>
    </row>
    <row r="10" spans="1:19" ht="90" x14ac:dyDescent="0.25">
      <c r="A10" s="449">
        <v>4</v>
      </c>
      <c r="B10" s="449">
        <v>1</v>
      </c>
      <c r="C10" s="449">
        <v>4</v>
      </c>
      <c r="D10" s="450">
        <v>2</v>
      </c>
      <c r="E10" s="456" t="s">
        <v>3931</v>
      </c>
      <c r="F10" s="450" t="s">
        <v>3932</v>
      </c>
      <c r="G10" s="456" t="s">
        <v>3933</v>
      </c>
      <c r="H10" s="456" t="s">
        <v>3934</v>
      </c>
      <c r="I10" s="457" t="s">
        <v>3935</v>
      </c>
      <c r="J10" s="450" t="s">
        <v>3936</v>
      </c>
      <c r="K10" s="452" t="s">
        <v>101</v>
      </c>
      <c r="L10" s="452" t="s">
        <v>783</v>
      </c>
      <c r="M10" s="454">
        <v>34818</v>
      </c>
      <c r="N10" s="454"/>
      <c r="O10" s="454">
        <v>34818</v>
      </c>
      <c r="P10" s="454"/>
      <c r="Q10" s="450" t="s">
        <v>3123</v>
      </c>
      <c r="R10" s="450" t="s">
        <v>3923</v>
      </c>
    </row>
    <row r="11" spans="1:19" ht="135" x14ac:dyDescent="0.25">
      <c r="A11" s="448">
        <v>5</v>
      </c>
      <c r="B11" s="449">
        <v>1</v>
      </c>
      <c r="C11" s="449">
        <v>4</v>
      </c>
      <c r="D11" s="450">
        <v>5</v>
      </c>
      <c r="E11" s="458" t="s">
        <v>3937</v>
      </c>
      <c r="F11" s="450" t="s">
        <v>3938</v>
      </c>
      <c r="G11" s="450" t="s">
        <v>280</v>
      </c>
      <c r="H11" s="452" t="s">
        <v>3420</v>
      </c>
      <c r="I11" s="457" t="s">
        <v>989</v>
      </c>
      <c r="J11" s="450" t="s">
        <v>3939</v>
      </c>
      <c r="K11" s="452" t="s">
        <v>101</v>
      </c>
      <c r="L11" s="452" t="s">
        <v>783</v>
      </c>
      <c r="M11" s="454">
        <v>9248.5400000000009</v>
      </c>
      <c r="N11" s="454"/>
      <c r="O11" s="454">
        <v>8096.54</v>
      </c>
      <c r="P11" s="454"/>
      <c r="Q11" s="450" t="s">
        <v>3940</v>
      </c>
      <c r="R11" s="450" t="s">
        <v>3941</v>
      </c>
      <c r="S11" s="455"/>
    </row>
    <row r="12" spans="1:19" s="129" customFormat="1" ht="240" x14ac:dyDescent="0.25">
      <c r="A12" s="459">
        <v>6</v>
      </c>
      <c r="B12" s="459">
        <v>1</v>
      </c>
      <c r="C12" s="459">
        <v>4</v>
      </c>
      <c r="D12" s="460">
        <v>5</v>
      </c>
      <c r="E12" s="460" t="s">
        <v>3942</v>
      </c>
      <c r="F12" s="460" t="s">
        <v>3943</v>
      </c>
      <c r="G12" s="460" t="s">
        <v>280</v>
      </c>
      <c r="H12" s="461" t="s">
        <v>3420</v>
      </c>
      <c r="I12" s="462" t="s">
        <v>970</v>
      </c>
      <c r="J12" s="460" t="s">
        <v>3944</v>
      </c>
      <c r="K12" s="461" t="s">
        <v>127</v>
      </c>
      <c r="L12" s="461" t="s">
        <v>783</v>
      </c>
      <c r="M12" s="463" t="s">
        <v>3945</v>
      </c>
      <c r="N12" s="463"/>
      <c r="O12" s="463">
        <v>21071.5</v>
      </c>
      <c r="P12" s="463"/>
      <c r="Q12" s="460" t="s">
        <v>3430</v>
      </c>
      <c r="R12" s="460" t="s">
        <v>3946</v>
      </c>
    </row>
    <row r="13" spans="1:19" s="129" customFormat="1" ht="60" x14ac:dyDescent="0.25">
      <c r="A13" s="464">
        <v>7</v>
      </c>
      <c r="B13" s="337">
        <v>1</v>
      </c>
      <c r="C13" s="337">
        <v>4</v>
      </c>
      <c r="D13" s="330">
        <v>2</v>
      </c>
      <c r="E13" s="330" t="s">
        <v>3947</v>
      </c>
      <c r="F13" s="367" t="s">
        <v>3948</v>
      </c>
      <c r="G13" s="330" t="s">
        <v>220</v>
      </c>
      <c r="H13" s="353" t="s">
        <v>651</v>
      </c>
      <c r="I13" s="311" t="s">
        <v>199</v>
      </c>
      <c r="J13" s="330" t="s">
        <v>3949</v>
      </c>
      <c r="K13" s="353"/>
      <c r="L13" s="353" t="s">
        <v>3761</v>
      </c>
      <c r="M13" s="350"/>
      <c r="N13" s="350">
        <v>8139.99</v>
      </c>
      <c r="O13" s="350"/>
      <c r="P13" s="350">
        <v>8139.99</v>
      </c>
      <c r="Q13" s="330" t="s">
        <v>3950</v>
      </c>
      <c r="R13" s="330" t="s">
        <v>3923</v>
      </c>
      <c r="S13" s="312"/>
    </row>
    <row r="14" spans="1:19" s="129" customFormat="1" ht="195" x14ac:dyDescent="0.25">
      <c r="A14" s="465">
        <v>8</v>
      </c>
      <c r="B14" s="337">
        <v>1</v>
      </c>
      <c r="C14" s="337">
        <v>4</v>
      </c>
      <c r="D14" s="330">
        <v>2</v>
      </c>
      <c r="E14" s="330" t="s">
        <v>3924</v>
      </c>
      <c r="F14" s="367" t="s">
        <v>3951</v>
      </c>
      <c r="G14" s="330" t="s">
        <v>956</v>
      </c>
      <c r="H14" s="353" t="s">
        <v>3420</v>
      </c>
      <c r="I14" s="311" t="s">
        <v>3926</v>
      </c>
      <c r="J14" s="330" t="s">
        <v>3949</v>
      </c>
      <c r="K14" s="353"/>
      <c r="L14" s="353" t="s">
        <v>3952</v>
      </c>
      <c r="M14" s="350"/>
      <c r="N14" s="350">
        <v>34968.22</v>
      </c>
      <c r="O14" s="350"/>
      <c r="P14" s="350">
        <v>34968.22</v>
      </c>
      <c r="Q14" s="330" t="s">
        <v>3950</v>
      </c>
      <c r="R14" s="330" t="s">
        <v>3923</v>
      </c>
      <c r="S14" s="312"/>
    </row>
    <row r="15" spans="1:19" s="129" customFormat="1" ht="150" x14ac:dyDescent="0.25">
      <c r="A15" s="465">
        <v>9</v>
      </c>
      <c r="B15" s="337">
        <v>1</v>
      </c>
      <c r="C15" s="337">
        <v>4</v>
      </c>
      <c r="D15" s="330">
        <v>2</v>
      </c>
      <c r="E15" s="330" t="s">
        <v>3953</v>
      </c>
      <c r="F15" s="367" t="s">
        <v>3954</v>
      </c>
      <c r="G15" s="330" t="s">
        <v>170</v>
      </c>
      <c r="H15" s="353" t="s">
        <v>3420</v>
      </c>
      <c r="I15" s="311" t="s">
        <v>1358</v>
      </c>
      <c r="J15" s="330" t="s">
        <v>3949</v>
      </c>
      <c r="K15" s="353"/>
      <c r="L15" s="353" t="s">
        <v>3952</v>
      </c>
      <c r="M15" s="350"/>
      <c r="N15" s="350">
        <v>9718.2000000000007</v>
      </c>
      <c r="O15" s="350"/>
      <c r="P15" s="350">
        <v>9718.2000000000007</v>
      </c>
      <c r="Q15" s="330" t="s">
        <v>3950</v>
      </c>
      <c r="R15" s="330" t="s">
        <v>3923</v>
      </c>
    </row>
    <row r="16" spans="1:19" s="129" customFormat="1" ht="60" x14ac:dyDescent="0.25">
      <c r="A16" s="465">
        <v>10</v>
      </c>
      <c r="B16" s="337">
        <v>1</v>
      </c>
      <c r="C16" s="337">
        <v>4</v>
      </c>
      <c r="D16" s="330">
        <v>2</v>
      </c>
      <c r="E16" s="330" t="s">
        <v>3955</v>
      </c>
      <c r="F16" s="367" t="s">
        <v>3956</v>
      </c>
      <c r="G16" s="330" t="s">
        <v>956</v>
      </c>
      <c r="H16" s="353" t="s">
        <v>3420</v>
      </c>
      <c r="I16" s="311" t="s">
        <v>3957</v>
      </c>
      <c r="J16" s="330" t="s">
        <v>3949</v>
      </c>
      <c r="K16" s="353"/>
      <c r="L16" s="353" t="s">
        <v>3958</v>
      </c>
      <c r="M16" s="350"/>
      <c r="N16" s="350">
        <v>19000</v>
      </c>
      <c r="O16" s="350"/>
      <c r="P16" s="350">
        <v>19000</v>
      </c>
      <c r="Q16" s="330" t="s">
        <v>3950</v>
      </c>
      <c r="R16" s="330" t="s">
        <v>3923</v>
      </c>
    </row>
    <row r="17" spans="1:18" s="129" customFormat="1" ht="60" x14ac:dyDescent="0.25">
      <c r="A17" s="465">
        <v>11</v>
      </c>
      <c r="B17" s="337">
        <v>1</v>
      </c>
      <c r="C17" s="337">
        <v>4</v>
      </c>
      <c r="D17" s="330">
        <v>2</v>
      </c>
      <c r="E17" s="330" t="s">
        <v>3959</v>
      </c>
      <c r="F17" s="367" t="s">
        <v>3960</v>
      </c>
      <c r="G17" s="330" t="s">
        <v>956</v>
      </c>
      <c r="H17" s="353" t="s">
        <v>3420</v>
      </c>
      <c r="I17" s="311" t="s">
        <v>3957</v>
      </c>
      <c r="J17" s="330" t="s">
        <v>3949</v>
      </c>
      <c r="K17" s="353"/>
      <c r="L17" s="353" t="s">
        <v>3961</v>
      </c>
      <c r="M17" s="350"/>
      <c r="N17" s="350">
        <v>14000</v>
      </c>
      <c r="O17" s="350"/>
      <c r="P17" s="350">
        <v>14000</v>
      </c>
      <c r="Q17" s="330" t="s">
        <v>3950</v>
      </c>
      <c r="R17" s="330" t="s">
        <v>3923</v>
      </c>
    </row>
    <row r="18" spans="1:18" s="129" customFormat="1" ht="90" x14ac:dyDescent="0.25">
      <c r="A18" s="465">
        <v>12</v>
      </c>
      <c r="B18" s="337">
        <v>3</v>
      </c>
      <c r="C18" s="337">
        <v>4</v>
      </c>
      <c r="D18" s="330">
        <v>2</v>
      </c>
      <c r="E18" s="330" t="s">
        <v>3962</v>
      </c>
      <c r="F18" s="367" t="s">
        <v>3963</v>
      </c>
      <c r="G18" s="330" t="s">
        <v>170</v>
      </c>
      <c r="H18" s="353" t="s">
        <v>3420</v>
      </c>
      <c r="I18" s="311" t="s">
        <v>1449</v>
      </c>
      <c r="J18" s="330" t="s">
        <v>3949</v>
      </c>
      <c r="K18" s="353"/>
      <c r="L18" s="353" t="s">
        <v>3761</v>
      </c>
      <c r="M18" s="350"/>
      <c r="N18" s="350">
        <v>24510.75</v>
      </c>
      <c r="O18" s="350"/>
      <c r="P18" s="350">
        <v>24510.75</v>
      </c>
      <c r="Q18" s="330" t="s">
        <v>3950</v>
      </c>
      <c r="R18" s="330" t="s">
        <v>3923</v>
      </c>
    </row>
    <row r="19" spans="1:18" s="129" customFormat="1" ht="90" x14ac:dyDescent="0.25">
      <c r="A19" s="465">
        <v>13</v>
      </c>
      <c r="B19" s="356">
        <v>3</v>
      </c>
      <c r="C19" s="356">
        <v>4</v>
      </c>
      <c r="D19" s="358">
        <v>2</v>
      </c>
      <c r="E19" s="330" t="s">
        <v>3964</v>
      </c>
      <c r="F19" s="466" t="s">
        <v>3965</v>
      </c>
      <c r="G19" s="358" t="s">
        <v>3966</v>
      </c>
      <c r="H19" s="361" t="s">
        <v>3420</v>
      </c>
      <c r="I19" s="358" t="s">
        <v>3967</v>
      </c>
      <c r="J19" s="358" t="s">
        <v>3949</v>
      </c>
      <c r="K19" s="361"/>
      <c r="L19" s="353" t="s">
        <v>3968</v>
      </c>
      <c r="M19" s="354"/>
      <c r="N19" s="354">
        <v>26402.83</v>
      </c>
      <c r="O19" s="354"/>
      <c r="P19" s="354">
        <v>26402.83</v>
      </c>
      <c r="Q19" s="330" t="s">
        <v>3950</v>
      </c>
      <c r="R19" s="358" t="s">
        <v>3923</v>
      </c>
    </row>
    <row r="20" spans="1:18" s="129" customFormat="1" ht="30" x14ac:dyDescent="0.25">
      <c r="A20" s="1437">
        <v>14</v>
      </c>
      <c r="B20" s="976">
        <v>3</v>
      </c>
      <c r="C20" s="976">
        <v>4</v>
      </c>
      <c r="D20" s="978">
        <v>2</v>
      </c>
      <c r="E20" s="978" t="s">
        <v>3969</v>
      </c>
      <c r="F20" s="980" t="s">
        <v>3970</v>
      </c>
      <c r="G20" s="330" t="s">
        <v>79</v>
      </c>
      <c r="H20" s="353" t="s">
        <v>3420</v>
      </c>
      <c r="I20" s="311" t="s">
        <v>970</v>
      </c>
      <c r="J20" s="978" t="s">
        <v>3949</v>
      </c>
      <c r="K20" s="982"/>
      <c r="L20" s="982" t="s">
        <v>3968</v>
      </c>
      <c r="M20" s="995"/>
      <c r="N20" s="995">
        <v>25000</v>
      </c>
      <c r="O20" s="995"/>
      <c r="P20" s="995">
        <v>25000</v>
      </c>
      <c r="Q20" s="978" t="s">
        <v>3950</v>
      </c>
      <c r="R20" s="978" t="s">
        <v>3923</v>
      </c>
    </row>
    <row r="21" spans="1:18" s="129" customFormat="1" ht="53.25" customHeight="1" x14ac:dyDescent="0.25">
      <c r="A21" s="1438"/>
      <c r="B21" s="977"/>
      <c r="C21" s="977"/>
      <c r="D21" s="979"/>
      <c r="E21" s="979"/>
      <c r="F21" s="981"/>
      <c r="G21" s="337" t="s">
        <v>220</v>
      </c>
      <c r="H21" s="337" t="s">
        <v>651</v>
      </c>
      <c r="I21" s="311" t="s">
        <v>1075</v>
      </c>
      <c r="J21" s="979"/>
      <c r="K21" s="983"/>
      <c r="L21" s="983"/>
      <c r="M21" s="996"/>
      <c r="N21" s="996"/>
      <c r="O21" s="996"/>
      <c r="P21" s="996"/>
      <c r="Q21" s="979"/>
      <c r="R21" s="979"/>
    </row>
    <row r="22" spans="1:18" s="129" customFormat="1" ht="60" x14ac:dyDescent="0.25">
      <c r="A22" s="465">
        <v>15</v>
      </c>
      <c r="B22" s="356">
        <v>1</v>
      </c>
      <c r="C22" s="356">
        <v>4</v>
      </c>
      <c r="D22" s="358">
        <v>2</v>
      </c>
      <c r="E22" s="330" t="s">
        <v>3971</v>
      </c>
      <c r="F22" s="466" t="s">
        <v>3972</v>
      </c>
      <c r="G22" s="337" t="s">
        <v>170</v>
      </c>
      <c r="H22" s="361" t="s">
        <v>3420</v>
      </c>
      <c r="I22" s="394" t="s">
        <v>1358</v>
      </c>
      <c r="J22" s="358" t="s">
        <v>3973</v>
      </c>
      <c r="K22" s="361"/>
      <c r="L22" s="361" t="s">
        <v>3761</v>
      </c>
      <c r="M22" s="354"/>
      <c r="N22" s="354">
        <v>15086.47</v>
      </c>
      <c r="O22" s="354"/>
      <c r="P22" s="354">
        <v>15086.47</v>
      </c>
      <c r="Q22" s="330" t="s">
        <v>3950</v>
      </c>
      <c r="R22" s="358" t="s">
        <v>3923</v>
      </c>
    </row>
    <row r="23" spans="1:18" s="129" customFormat="1" ht="60" x14ac:dyDescent="0.25">
      <c r="A23" s="337">
        <v>16</v>
      </c>
      <c r="B23" s="337">
        <v>3</v>
      </c>
      <c r="C23" s="337">
        <v>4</v>
      </c>
      <c r="D23" s="337">
        <v>2</v>
      </c>
      <c r="E23" s="330" t="s">
        <v>3974</v>
      </c>
      <c r="F23" s="367" t="s">
        <v>3975</v>
      </c>
      <c r="G23" s="337" t="s">
        <v>170</v>
      </c>
      <c r="H23" s="353" t="s">
        <v>3420</v>
      </c>
      <c r="I23" s="337">
        <v>20</v>
      </c>
      <c r="J23" s="358" t="s">
        <v>3973</v>
      </c>
      <c r="K23" s="353"/>
      <c r="L23" s="337" t="s">
        <v>3976</v>
      </c>
      <c r="M23" s="350"/>
      <c r="N23" s="350">
        <v>20593.16</v>
      </c>
      <c r="O23" s="467"/>
      <c r="P23" s="350">
        <v>20593.16</v>
      </c>
      <c r="Q23" s="330" t="s">
        <v>3950</v>
      </c>
      <c r="R23" s="330" t="s">
        <v>3923</v>
      </c>
    </row>
    <row r="24" spans="1:18" s="129" customFormat="1" ht="30" x14ac:dyDescent="0.25">
      <c r="A24" s="1011">
        <v>17</v>
      </c>
      <c r="B24" s="1011">
        <v>1</v>
      </c>
      <c r="C24" s="858">
        <v>4</v>
      </c>
      <c r="D24" s="1011">
        <v>5</v>
      </c>
      <c r="E24" s="858" t="s">
        <v>3977</v>
      </c>
      <c r="F24" s="858" t="s">
        <v>3978</v>
      </c>
      <c r="G24" s="858" t="s">
        <v>170</v>
      </c>
      <c r="H24" s="330" t="s">
        <v>1016</v>
      </c>
      <c r="I24" s="311" t="s">
        <v>39</v>
      </c>
      <c r="J24" s="978" t="s">
        <v>3979</v>
      </c>
      <c r="K24" s="1010"/>
      <c r="L24" s="1010" t="s">
        <v>1107</v>
      </c>
      <c r="M24" s="1007"/>
      <c r="N24" s="1007">
        <v>49078.49</v>
      </c>
      <c r="O24" s="1007"/>
      <c r="P24" s="1007">
        <v>44078.49</v>
      </c>
      <c r="Q24" s="858" t="s">
        <v>3980</v>
      </c>
      <c r="R24" s="858" t="s">
        <v>3981</v>
      </c>
    </row>
    <row r="25" spans="1:18" s="129" customFormat="1" x14ac:dyDescent="0.25">
      <c r="A25" s="1011"/>
      <c r="B25" s="1011"/>
      <c r="C25" s="858"/>
      <c r="D25" s="1011"/>
      <c r="E25" s="858"/>
      <c r="F25" s="858"/>
      <c r="G25" s="858"/>
      <c r="H25" s="330" t="s">
        <v>918</v>
      </c>
      <c r="I25" s="311" t="s">
        <v>1046</v>
      </c>
      <c r="J25" s="979"/>
      <c r="K25" s="1010"/>
      <c r="L25" s="1010"/>
      <c r="M25" s="1007"/>
      <c r="N25" s="1007"/>
      <c r="O25" s="1007"/>
      <c r="P25" s="1007"/>
      <c r="Q25" s="858"/>
      <c r="R25" s="858"/>
    </row>
    <row r="26" spans="1:18" s="129" customFormat="1" ht="180" x14ac:dyDescent="0.25">
      <c r="A26" s="337">
        <v>18</v>
      </c>
      <c r="B26" s="337">
        <v>1</v>
      </c>
      <c r="C26" s="337">
        <v>4</v>
      </c>
      <c r="D26" s="337">
        <v>5</v>
      </c>
      <c r="E26" s="330" t="s">
        <v>3982</v>
      </c>
      <c r="F26" s="330" t="s">
        <v>3983</v>
      </c>
      <c r="G26" s="330" t="s">
        <v>170</v>
      </c>
      <c r="H26" s="330" t="s">
        <v>3420</v>
      </c>
      <c r="I26" s="330">
        <v>20</v>
      </c>
      <c r="J26" s="330" t="s">
        <v>3984</v>
      </c>
      <c r="K26" s="467"/>
      <c r="L26" s="330" t="s">
        <v>3968</v>
      </c>
      <c r="M26" s="304"/>
      <c r="N26" s="468">
        <v>25000</v>
      </c>
      <c r="O26" s="469"/>
      <c r="P26" s="468">
        <v>25000</v>
      </c>
      <c r="Q26" s="330" t="s">
        <v>3123</v>
      </c>
      <c r="R26" s="330" t="s">
        <v>3923</v>
      </c>
    </row>
    <row r="27" spans="1:18" s="129" customFormat="1" ht="105" x14ac:dyDescent="0.25">
      <c r="A27" s="337">
        <v>19</v>
      </c>
      <c r="B27" s="337">
        <v>5</v>
      </c>
      <c r="C27" s="337">
        <v>4</v>
      </c>
      <c r="D27" s="337">
        <v>2</v>
      </c>
      <c r="E27" s="330" t="s">
        <v>3985</v>
      </c>
      <c r="F27" s="330" t="s">
        <v>3986</v>
      </c>
      <c r="G27" s="330" t="s">
        <v>170</v>
      </c>
      <c r="H27" s="330" t="s">
        <v>3420</v>
      </c>
      <c r="I27" s="330">
        <v>45</v>
      </c>
      <c r="J27" s="330" t="s">
        <v>3973</v>
      </c>
      <c r="K27" s="467"/>
      <c r="L27" s="330" t="s">
        <v>3968</v>
      </c>
      <c r="M27" s="304"/>
      <c r="N27" s="468">
        <v>3880</v>
      </c>
      <c r="O27" s="469"/>
      <c r="P27" s="468">
        <v>3880</v>
      </c>
      <c r="Q27" s="330" t="s">
        <v>3123</v>
      </c>
      <c r="R27" s="330" t="s">
        <v>3923</v>
      </c>
    </row>
    <row r="28" spans="1:18" s="13" customFormat="1" ht="90" x14ac:dyDescent="0.25">
      <c r="A28" s="695">
        <v>20</v>
      </c>
      <c r="B28" s="695">
        <v>1</v>
      </c>
      <c r="C28" s="695">
        <v>4</v>
      </c>
      <c r="D28" s="695">
        <v>2</v>
      </c>
      <c r="E28" s="690" t="s">
        <v>3989</v>
      </c>
      <c r="F28" s="690" t="s">
        <v>3990</v>
      </c>
      <c r="G28" s="690" t="s">
        <v>3987</v>
      </c>
      <c r="H28" s="690" t="s">
        <v>3420</v>
      </c>
      <c r="I28" s="690">
        <v>20</v>
      </c>
      <c r="J28" s="690" t="s">
        <v>3988</v>
      </c>
      <c r="K28" s="169"/>
      <c r="L28" s="690" t="s">
        <v>3968</v>
      </c>
      <c r="M28" s="261"/>
      <c r="N28" s="798">
        <v>10000</v>
      </c>
      <c r="O28" s="799"/>
      <c r="P28" s="798">
        <v>10000</v>
      </c>
      <c r="Q28" s="690" t="s">
        <v>3123</v>
      </c>
      <c r="R28" s="690" t="s">
        <v>3923</v>
      </c>
    </row>
    <row r="29" spans="1:18" x14ac:dyDescent="0.25">
      <c r="A29" s="128"/>
      <c r="B29" s="128"/>
      <c r="C29" s="128"/>
      <c r="D29" s="128"/>
      <c r="E29" s="470"/>
      <c r="F29" s="471"/>
      <c r="G29" s="471"/>
      <c r="H29" s="471"/>
      <c r="I29" s="471"/>
      <c r="J29" s="471"/>
      <c r="K29" s="129"/>
      <c r="L29" s="471"/>
      <c r="M29" s="391"/>
      <c r="N29" s="472"/>
      <c r="O29" s="473"/>
      <c r="P29" s="472"/>
      <c r="Q29" s="471"/>
      <c r="R29" s="471"/>
    </row>
    <row r="30" spans="1:18" x14ac:dyDescent="0.25">
      <c r="A30" s="128"/>
      <c r="B30" s="128"/>
      <c r="C30" s="128"/>
      <c r="D30" s="128"/>
      <c r="E30" s="470"/>
      <c r="F30" s="471"/>
      <c r="G30" s="471"/>
      <c r="H30" s="471"/>
      <c r="I30" s="471"/>
      <c r="J30" s="471"/>
      <c r="K30" s="129"/>
      <c r="M30" s="1031" t="s">
        <v>242</v>
      </c>
      <c r="N30" s="1032"/>
      <c r="O30" s="1033" t="s">
        <v>243</v>
      </c>
      <c r="P30" s="1033"/>
      <c r="Q30" s="471"/>
      <c r="R30" s="471"/>
    </row>
    <row r="31" spans="1:18" x14ac:dyDescent="0.25">
      <c r="M31" s="399" t="s">
        <v>244</v>
      </c>
      <c r="N31" s="399" t="s">
        <v>245</v>
      </c>
      <c r="O31" s="399" t="s">
        <v>244</v>
      </c>
      <c r="P31" s="399" t="s">
        <v>245</v>
      </c>
    </row>
    <row r="32" spans="1:18" x14ac:dyDescent="0.25">
      <c r="M32" s="337">
        <v>17</v>
      </c>
      <c r="N32" s="304">
        <v>336299.62</v>
      </c>
      <c r="O32" s="337">
        <v>3</v>
      </c>
      <c r="P32" s="304">
        <f>O11+O12+P24</f>
        <v>73246.53</v>
      </c>
    </row>
  </sheetData>
  <mergeCells count="47">
    <mergeCell ref="R24:R25"/>
    <mergeCell ref="M30:N30"/>
    <mergeCell ref="O30:P30"/>
    <mergeCell ref="L24:L25"/>
    <mergeCell ref="M24:M25"/>
    <mergeCell ref="N24:N25"/>
    <mergeCell ref="O24:O25"/>
    <mergeCell ref="P24:P25"/>
    <mergeCell ref="Q24:Q25"/>
    <mergeCell ref="R20:R21"/>
    <mergeCell ref="A24:A25"/>
    <mergeCell ref="B24:B25"/>
    <mergeCell ref="C24:C25"/>
    <mergeCell ref="D24:D25"/>
    <mergeCell ref="E24:E25"/>
    <mergeCell ref="F24:F25"/>
    <mergeCell ref="G24:G25"/>
    <mergeCell ref="J24:J25"/>
    <mergeCell ref="K24:K25"/>
    <mergeCell ref="L20:L21"/>
    <mergeCell ref="M20:M21"/>
    <mergeCell ref="N20:N21"/>
    <mergeCell ref="O20:O21"/>
    <mergeCell ref="P20:P21"/>
    <mergeCell ref="Q20:Q21"/>
    <mergeCell ref="Q4:Q5"/>
    <mergeCell ref="R4:R5"/>
    <mergeCell ref="A20:A21"/>
    <mergeCell ref="B20:B21"/>
    <mergeCell ref="C20:C21"/>
    <mergeCell ref="D20:D21"/>
    <mergeCell ref="E20:E21"/>
    <mergeCell ref="F20:F21"/>
    <mergeCell ref="J20:J21"/>
    <mergeCell ref="K20:K2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27CE5-7ACD-40FC-BFCC-5DB104D3031C}">
  <dimension ref="A1:U58"/>
  <sheetViews>
    <sheetView topLeftCell="A25" zoomScale="60" zoomScaleNormal="60" workbookViewId="0">
      <selection activeCell="A3" sqref="A3"/>
    </sheetView>
  </sheetViews>
  <sheetFormatPr defaultRowHeight="12.75" x14ac:dyDescent="0.2"/>
  <cols>
    <col min="1" max="1" width="4.7109375" style="646" customWidth="1"/>
    <col min="2" max="4" width="9.140625" style="646"/>
    <col min="5" max="5" width="41" style="646" customWidth="1"/>
    <col min="6" max="6" width="84.140625" style="646" customWidth="1"/>
    <col min="7" max="7" width="35.7109375" style="646" customWidth="1"/>
    <col min="8" max="8" width="40.7109375" style="646" customWidth="1"/>
    <col min="9" max="9" width="13.28515625" style="646" customWidth="1"/>
    <col min="10" max="10" width="49.7109375" style="646" customWidth="1"/>
    <col min="11" max="11" width="11.7109375" style="646" customWidth="1"/>
    <col min="12" max="12" width="12.7109375" style="646" customWidth="1"/>
    <col min="13" max="13" width="18.85546875" style="647" customWidth="1"/>
    <col min="14" max="14" width="13.42578125" style="647" customWidth="1"/>
    <col min="15" max="15" width="14.7109375" style="647" customWidth="1"/>
    <col min="16" max="16" width="13.42578125" style="647" customWidth="1"/>
    <col min="17" max="17" width="16.7109375" style="646" customWidth="1"/>
    <col min="18" max="18" width="21" style="646" customWidth="1"/>
    <col min="19" max="256" width="9.140625" style="646"/>
    <col min="257" max="257" width="4.7109375" style="646" bestFit="1" customWidth="1"/>
    <col min="258" max="258" width="9.7109375" style="646" bestFit="1" customWidth="1"/>
    <col min="259" max="259" width="10" style="646" bestFit="1" customWidth="1"/>
    <col min="260" max="260" width="9.140625" style="646"/>
    <col min="261" max="261" width="22.85546875" style="646" customWidth="1"/>
    <col min="262" max="262" width="59.7109375" style="646" bestFit="1" customWidth="1"/>
    <col min="263" max="263" width="57.85546875" style="646" bestFit="1" customWidth="1"/>
    <col min="264" max="264" width="35.28515625" style="646" bestFit="1" customWidth="1"/>
    <col min="265" max="265" width="28.140625" style="646" bestFit="1" customWidth="1"/>
    <col min="266" max="266" width="33.140625" style="646" bestFit="1" customWidth="1"/>
    <col min="267" max="267" width="26" style="646" bestFit="1" customWidth="1"/>
    <col min="268" max="268" width="19.140625" style="646" bestFit="1" customWidth="1"/>
    <col min="269" max="269" width="10.42578125" style="646" customWidth="1"/>
    <col min="270" max="270" width="11.85546875" style="646" customWidth="1"/>
    <col min="271" max="271" width="14.7109375" style="646" customWidth="1"/>
    <col min="272" max="272" width="9" style="646" bestFit="1" customWidth="1"/>
    <col min="273" max="512" width="9.140625" style="646"/>
    <col min="513" max="513" width="4.7109375" style="646" bestFit="1" customWidth="1"/>
    <col min="514" max="514" width="9.7109375" style="646" bestFit="1" customWidth="1"/>
    <col min="515" max="515" width="10" style="646" bestFit="1" customWidth="1"/>
    <col min="516" max="516" width="9.140625" style="646"/>
    <col min="517" max="517" width="22.85546875" style="646" customWidth="1"/>
    <col min="518" max="518" width="59.7109375" style="646" bestFit="1" customWidth="1"/>
    <col min="519" max="519" width="57.85546875" style="646" bestFit="1" customWidth="1"/>
    <col min="520" max="520" width="35.28515625" style="646" bestFit="1" customWidth="1"/>
    <col min="521" max="521" width="28.140625" style="646" bestFit="1" customWidth="1"/>
    <col min="522" max="522" width="33.140625" style="646" bestFit="1" customWidth="1"/>
    <col min="523" max="523" width="26" style="646" bestFit="1" customWidth="1"/>
    <col min="524" max="524" width="19.140625" style="646" bestFit="1" customWidth="1"/>
    <col min="525" max="525" width="10.42578125" style="646" customWidth="1"/>
    <col min="526" max="526" width="11.85546875" style="646" customWidth="1"/>
    <col min="527" max="527" width="14.7109375" style="646" customWidth="1"/>
    <col min="528" max="528" width="9" style="646" bestFit="1" customWidth="1"/>
    <col min="529" max="768" width="9.140625" style="646"/>
    <col min="769" max="769" width="4.7109375" style="646" bestFit="1" customWidth="1"/>
    <col min="770" max="770" width="9.7109375" style="646" bestFit="1" customWidth="1"/>
    <col min="771" max="771" width="10" style="646" bestFit="1" customWidth="1"/>
    <col min="772" max="772" width="9.140625" style="646"/>
    <col min="773" max="773" width="22.85546875" style="646" customWidth="1"/>
    <col min="774" max="774" width="59.7109375" style="646" bestFit="1" customWidth="1"/>
    <col min="775" max="775" width="57.85546875" style="646" bestFit="1" customWidth="1"/>
    <col min="776" max="776" width="35.28515625" style="646" bestFit="1" customWidth="1"/>
    <col min="777" max="777" width="28.140625" style="646" bestFit="1" customWidth="1"/>
    <col min="778" max="778" width="33.140625" style="646" bestFit="1" customWidth="1"/>
    <col min="779" max="779" width="26" style="646" bestFit="1" customWidth="1"/>
    <col min="780" max="780" width="19.140625" style="646" bestFit="1" customWidth="1"/>
    <col min="781" max="781" width="10.42578125" style="646" customWidth="1"/>
    <col min="782" max="782" width="11.85546875" style="646" customWidth="1"/>
    <col min="783" max="783" width="14.7109375" style="646" customWidth="1"/>
    <col min="784" max="784" width="9" style="646" bestFit="1" customWidth="1"/>
    <col min="785" max="1024" width="9.140625" style="646"/>
    <col min="1025" max="1025" width="4.7109375" style="646" bestFit="1" customWidth="1"/>
    <col min="1026" max="1026" width="9.7109375" style="646" bestFit="1" customWidth="1"/>
    <col min="1027" max="1027" width="10" style="646" bestFit="1" customWidth="1"/>
    <col min="1028" max="1028" width="9.140625" style="646"/>
    <col min="1029" max="1029" width="22.85546875" style="646" customWidth="1"/>
    <col min="1030" max="1030" width="59.7109375" style="646" bestFit="1" customWidth="1"/>
    <col min="1031" max="1031" width="57.85546875" style="646" bestFit="1" customWidth="1"/>
    <col min="1032" max="1032" width="35.28515625" style="646" bestFit="1" customWidth="1"/>
    <col min="1033" max="1033" width="28.140625" style="646" bestFit="1" customWidth="1"/>
    <col min="1034" max="1034" width="33.140625" style="646" bestFit="1" customWidth="1"/>
    <col min="1035" max="1035" width="26" style="646" bestFit="1" customWidth="1"/>
    <col min="1036" max="1036" width="19.140625" style="646" bestFit="1" customWidth="1"/>
    <col min="1037" max="1037" width="10.42578125" style="646" customWidth="1"/>
    <col min="1038" max="1038" width="11.85546875" style="646" customWidth="1"/>
    <col min="1039" max="1039" width="14.7109375" style="646" customWidth="1"/>
    <col min="1040" max="1040" width="9" style="646" bestFit="1" customWidth="1"/>
    <col min="1041" max="1280" width="9.140625" style="646"/>
    <col min="1281" max="1281" width="4.7109375" style="646" bestFit="1" customWidth="1"/>
    <col min="1282" max="1282" width="9.7109375" style="646" bestFit="1" customWidth="1"/>
    <col min="1283" max="1283" width="10" style="646" bestFit="1" customWidth="1"/>
    <col min="1284" max="1284" width="9.140625" style="646"/>
    <col min="1285" max="1285" width="22.85546875" style="646" customWidth="1"/>
    <col min="1286" max="1286" width="59.7109375" style="646" bestFit="1" customWidth="1"/>
    <col min="1287" max="1287" width="57.85546875" style="646" bestFit="1" customWidth="1"/>
    <col min="1288" max="1288" width="35.28515625" style="646" bestFit="1" customWidth="1"/>
    <col min="1289" max="1289" width="28.140625" style="646" bestFit="1" customWidth="1"/>
    <col min="1290" max="1290" width="33.140625" style="646" bestFit="1" customWidth="1"/>
    <col min="1291" max="1291" width="26" style="646" bestFit="1" customWidth="1"/>
    <col min="1292" max="1292" width="19.140625" style="646" bestFit="1" customWidth="1"/>
    <col min="1293" max="1293" width="10.42578125" style="646" customWidth="1"/>
    <col min="1294" max="1294" width="11.85546875" style="646" customWidth="1"/>
    <col min="1295" max="1295" width="14.7109375" style="646" customWidth="1"/>
    <col min="1296" max="1296" width="9" style="646" bestFit="1" customWidth="1"/>
    <col min="1297" max="1536" width="9.140625" style="646"/>
    <col min="1537" max="1537" width="4.7109375" style="646" bestFit="1" customWidth="1"/>
    <col min="1538" max="1538" width="9.7109375" style="646" bestFit="1" customWidth="1"/>
    <col min="1539" max="1539" width="10" style="646" bestFit="1" customWidth="1"/>
    <col min="1540" max="1540" width="9.140625" style="646"/>
    <col min="1541" max="1541" width="22.85546875" style="646" customWidth="1"/>
    <col min="1542" max="1542" width="59.7109375" style="646" bestFit="1" customWidth="1"/>
    <col min="1543" max="1543" width="57.85546875" style="646" bestFit="1" customWidth="1"/>
    <col min="1544" max="1544" width="35.28515625" style="646" bestFit="1" customWidth="1"/>
    <col min="1545" max="1545" width="28.140625" style="646" bestFit="1" customWidth="1"/>
    <col min="1546" max="1546" width="33.140625" style="646" bestFit="1" customWidth="1"/>
    <col min="1547" max="1547" width="26" style="646" bestFit="1" customWidth="1"/>
    <col min="1548" max="1548" width="19.140625" style="646" bestFit="1" customWidth="1"/>
    <col min="1549" max="1549" width="10.42578125" style="646" customWidth="1"/>
    <col min="1550" max="1550" width="11.85546875" style="646" customWidth="1"/>
    <col min="1551" max="1551" width="14.7109375" style="646" customWidth="1"/>
    <col min="1552" max="1552" width="9" style="646" bestFit="1" customWidth="1"/>
    <col min="1553" max="1792" width="9.140625" style="646"/>
    <col min="1793" max="1793" width="4.7109375" style="646" bestFit="1" customWidth="1"/>
    <col min="1794" max="1794" width="9.7109375" style="646" bestFit="1" customWidth="1"/>
    <col min="1795" max="1795" width="10" style="646" bestFit="1" customWidth="1"/>
    <col min="1796" max="1796" width="9.140625" style="646"/>
    <col min="1797" max="1797" width="22.85546875" style="646" customWidth="1"/>
    <col min="1798" max="1798" width="59.7109375" style="646" bestFit="1" customWidth="1"/>
    <col min="1799" max="1799" width="57.85546875" style="646" bestFit="1" customWidth="1"/>
    <col min="1800" max="1800" width="35.28515625" style="646" bestFit="1" customWidth="1"/>
    <col min="1801" max="1801" width="28.140625" style="646" bestFit="1" customWidth="1"/>
    <col min="1802" max="1802" width="33.140625" style="646" bestFit="1" customWidth="1"/>
    <col min="1803" max="1803" width="26" style="646" bestFit="1" customWidth="1"/>
    <col min="1804" max="1804" width="19.140625" style="646" bestFit="1" customWidth="1"/>
    <col min="1805" max="1805" width="10.42578125" style="646" customWidth="1"/>
    <col min="1806" max="1806" width="11.85546875" style="646" customWidth="1"/>
    <col min="1807" max="1807" width="14.7109375" style="646" customWidth="1"/>
    <col min="1808" max="1808" width="9" style="646" bestFit="1" customWidth="1"/>
    <col min="1809" max="2048" width="9.140625" style="646"/>
    <col min="2049" max="2049" width="4.7109375" style="646" bestFit="1" customWidth="1"/>
    <col min="2050" max="2050" width="9.7109375" style="646" bestFit="1" customWidth="1"/>
    <col min="2051" max="2051" width="10" style="646" bestFit="1" customWidth="1"/>
    <col min="2052" max="2052" width="9.140625" style="646"/>
    <col min="2053" max="2053" width="22.85546875" style="646" customWidth="1"/>
    <col min="2054" max="2054" width="59.7109375" style="646" bestFit="1" customWidth="1"/>
    <col min="2055" max="2055" width="57.85546875" style="646" bestFit="1" customWidth="1"/>
    <col min="2056" max="2056" width="35.28515625" style="646" bestFit="1" customWidth="1"/>
    <col min="2057" max="2057" width="28.140625" style="646" bestFit="1" customWidth="1"/>
    <col min="2058" max="2058" width="33.140625" style="646" bestFit="1" customWidth="1"/>
    <col min="2059" max="2059" width="26" style="646" bestFit="1" customWidth="1"/>
    <col min="2060" max="2060" width="19.140625" style="646" bestFit="1" customWidth="1"/>
    <col min="2061" max="2061" width="10.42578125" style="646" customWidth="1"/>
    <col min="2062" max="2062" width="11.85546875" style="646" customWidth="1"/>
    <col min="2063" max="2063" width="14.7109375" style="646" customWidth="1"/>
    <col min="2064" max="2064" width="9" style="646" bestFit="1" customWidth="1"/>
    <col min="2065" max="2304" width="9.140625" style="646"/>
    <col min="2305" max="2305" width="4.7109375" style="646" bestFit="1" customWidth="1"/>
    <col min="2306" max="2306" width="9.7109375" style="646" bestFit="1" customWidth="1"/>
    <col min="2307" max="2307" width="10" style="646" bestFit="1" customWidth="1"/>
    <col min="2308" max="2308" width="9.140625" style="646"/>
    <col min="2309" max="2309" width="22.85546875" style="646" customWidth="1"/>
    <col min="2310" max="2310" width="59.7109375" style="646" bestFit="1" customWidth="1"/>
    <col min="2311" max="2311" width="57.85546875" style="646" bestFit="1" customWidth="1"/>
    <col min="2312" max="2312" width="35.28515625" style="646" bestFit="1" customWidth="1"/>
    <col min="2313" max="2313" width="28.140625" style="646" bestFit="1" customWidth="1"/>
    <col min="2314" max="2314" width="33.140625" style="646" bestFit="1" customWidth="1"/>
    <col min="2315" max="2315" width="26" style="646" bestFit="1" customWidth="1"/>
    <col min="2316" max="2316" width="19.140625" style="646" bestFit="1" customWidth="1"/>
    <col min="2317" max="2317" width="10.42578125" style="646" customWidth="1"/>
    <col min="2318" max="2318" width="11.85546875" style="646" customWidth="1"/>
    <col min="2319" max="2319" width="14.7109375" style="646" customWidth="1"/>
    <col min="2320" max="2320" width="9" style="646" bestFit="1" customWidth="1"/>
    <col min="2321" max="2560" width="9.140625" style="646"/>
    <col min="2561" max="2561" width="4.7109375" style="646" bestFit="1" customWidth="1"/>
    <col min="2562" max="2562" width="9.7109375" style="646" bestFit="1" customWidth="1"/>
    <col min="2563" max="2563" width="10" style="646" bestFit="1" customWidth="1"/>
    <col min="2564" max="2564" width="9.140625" style="646"/>
    <col min="2565" max="2565" width="22.85546875" style="646" customWidth="1"/>
    <col min="2566" max="2566" width="59.7109375" style="646" bestFit="1" customWidth="1"/>
    <col min="2567" max="2567" width="57.85546875" style="646" bestFit="1" customWidth="1"/>
    <col min="2568" max="2568" width="35.28515625" style="646" bestFit="1" customWidth="1"/>
    <col min="2569" max="2569" width="28.140625" style="646" bestFit="1" customWidth="1"/>
    <col min="2570" max="2570" width="33.140625" style="646" bestFit="1" customWidth="1"/>
    <col min="2571" max="2571" width="26" style="646" bestFit="1" customWidth="1"/>
    <col min="2572" max="2572" width="19.140625" style="646" bestFit="1" customWidth="1"/>
    <col min="2573" max="2573" width="10.42578125" style="646" customWidth="1"/>
    <col min="2574" max="2574" width="11.85546875" style="646" customWidth="1"/>
    <col min="2575" max="2575" width="14.7109375" style="646" customWidth="1"/>
    <col min="2576" max="2576" width="9" style="646" bestFit="1" customWidth="1"/>
    <col min="2577" max="2816" width="9.140625" style="646"/>
    <col min="2817" max="2817" width="4.7109375" style="646" bestFit="1" customWidth="1"/>
    <col min="2818" max="2818" width="9.7109375" style="646" bestFit="1" customWidth="1"/>
    <col min="2819" max="2819" width="10" style="646" bestFit="1" customWidth="1"/>
    <col min="2820" max="2820" width="9.140625" style="646"/>
    <col min="2821" max="2821" width="22.85546875" style="646" customWidth="1"/>
    <col min="2822" max="2822" width="59.7109375" style="646" bestFit="1" customWidth="1"/>
    <col min="2823" max="2823" width="57.85546875" style="646" bestFit="1" customWidth="1"/>
    <col min="2824" max="2824" width="35.28515625" style="646" bestFit="1" customWidth="1"/>
    <col min="2825" max="2825" width="28.140625" style="646" bestFit="1" customWidth="1"/>
    <col min="2826" max="2826" width="33.140625" style="646" bestFit="1" customWidth="1"/>
    <col min="2827" max="2827" width="26" style="646" bestFit="1" customWidth="1"/>
    <col min="2828" max="2828" width="19.140625" style="646" bestFit="1" customWidth="1"/>
    <col min="2829" max="2829" width="10.42578125" style="646" customWidth="1"/>
    <col min="2830" max="2830" width="11.85546875" style="646" customWidth="1"/>
    <col min="2831" max="2831" width="14.7109375" style="646" customWidth="1"/>
    <col min="2832" max="2832" width="9" style="646" bestFit="1" customWidth="1"/>
    <col min="2833" max="3072" width="9.140625" style="646"/>
    <col min="3073" max="3073" width="4.7109375" style="646" bestFit="1" customWidth="1"/>
    <col min="3074" max="3074" width="9.7109375" style="646" bestFit="1" customWidth="1"/>
    <col min="3075" max="3075" width="10" style="646" bestFit="1" customWidth="1"/>
    <col min="3076" max="3076" width="9.140625" style="646"/>
    <col min="3077" max="3077" width="22.85546875" style="646" customWidth="1"/>
    <col min="3078" max="3078" width="59.7109375" style="646" bestFit="1" customWidth="1"/>
    <col min="3079" max="3079" width="57.85546875" style="646" bestFit="1" customWidth="1"/>
    <col min="3080" max="3080" width="35.28515625" style="646" bestFit="1" customWidth="1"/>
    <col min="3081" max="3081" width="28.140625" style="646" bestFit="1" customWidth="1"/>
    <col min="3082" max="3082" width="33.140625" style="646" bestFit="1" customWidth="1"/>
    <col min="3083" max="3083" width="26" style="646" bestFit="1" customWidth="1"/>
    <col min="3084" max="3084" width="19.140625" style="646" bestFit="1" customWidth="1"/>
    <col min="3085" max="3085" width="10.42578125" style="646" customWidth="1"/>
    <col min="3086" max="3086" width="11.85546875" style="646" customWidth="1"/>
    <col min="3087" max="3087" width="14.7109375" style="646" customWidth="1"/>
    <col min="3088" max="3088" width="9" style="646" bestFit="1" customWidth="1"/>
    <col min="3089" max="3328" width="9.140625" style="646"/>
    <col min="3329" max="3329" width="4.7109375" style="646" bestFit="1" customWidth="1"/>
    <col min="3330" max="3330" width="9.7109375" style="646" bestFit="1" customWidth="1"/>
    <col min="3331" max="3331" width="10" style="646" bestFit="1" customWidth="1"/>
    <col min="3332" max="3332" width="9.140625" style="646"/>
    <col min="3333" max="3333" width="22.85546875" style="646" customWidth="1"/>
    <col min="3334" max="3334" width="59.7109375" style="646" bestFit="1" customWidth="1"/>
    <col min="3335" max="3335" width="57.85546875" style="646" bestFit="1" customWidth="1"/>
    <col min="3336" max="3336" width="35.28515625" style="646" bestFit="1" customWidth="1"/>
    <col min="3337" max="3337" width="28.140625" style="646" bestFit="1" customWidth="1"/>
    <col min="3338" max="3338" width="33.140625" style="646" bestFit="1" customWidth="1"/>
    <col min="3339" max="3339" width="26" style="646" bestFit="1" customWidth="1"/>
    <col min="3340" max="3340" width="19.140625" style="646" bestFit="1" customWidth="1"/>
    <col min="3341" max="3341" width="10.42578125" style="646" customWidth="1"/>
    <col min="3342" max="3342" width="11.85546875" style="646" customWidth="1"/>
    <col min="3343" max="3343" width="14.7109375" style="646" customWidth="1"/>
    <col min="3344" max="3344" width="9" style="646" bestFit="1" customWidth="1"/>
    <col min="3345" max="3584" width="9.140625" style="646"/>
    <col min="3585" max="3585" width="4.7109375" style="646" bestFit="1" customWidth="1"/>
    <col min="3586" max="3586" width="9.7109375" style="646" bestFit="1" customWidth="1"/>
    <col min="3587" max="3587" width="10" style="646" bestFit="1" customWidth="1"/>
    <col min="3588" max="3588" width="9.140625" style="646"/>
    <col min="3589" max="3589" width="22.85546875" style="646" customWidth="1"/>
    <col min="3590" max="3590" width="59.7109375" style="646" bestFit="1" customWidth="1"/>
    <col min="3591" max="3591" width="57.85546875" style="646" bestFit="1" customWidth="1"/>
    <col min="3592" max="3592" width="35.28515625" style="646" bestFit="1" customWidth="1"/>
    <col min="3593" max="3593" width="28.140625" style="646" bestFit="1" customWidth="1"/>
    <col min="3594" max="3594" width="33.140625" style="646" bestFit="1" customWidth="1"/>
    <col min="3595" max="3595" width="26" style="646" bestFit="1" customWidth="1"/>
    <col min="3596" max="3596" width="19.140625" style="646" bestFit="1" customWidth="1"/>
    <col min="3597" max="3597" width="10.42578125" style="646" customWidth="1"/>
    <col min="3598" max="3598" width="11.85546875" style="646" customWidth="1"/>
    <col min="3599" max="3599" width="14.7109375" style="646" customWidth="1"/>
    <col min="3600" max="3600" width="9" style="646" bestFit="1" customWidth="1"/>
    <col min="3601" max="3840" width="9.140625" style="646"/>
    <col min="3841" max="3841" width="4.7109375" style="646" bestFit="1" customWidth="1"/>
    <col min="3842" max="3842" width="9.7109375" style="646" bestFit="1" customWidth="1"/>
    <col min="3843" max="3843" width="10" style="646" bestFit="1" customWidth="1"/>
    <col min="3844" max="3844" width="9.140625" style="646"/>
    <col min="3845" max="3845" width="22.85546875" style="646" customWidth="1"/>
    <col min="3846" max="3846" width="59.7109375" style="646" bestFit="1" customWidth="1"/>
    <col min="3847" max="3847" width="57.85546875" style="646" bestFit="1" customWidth="1"/>
    <col min="3848" max="3848" width="35.28515625" style="646" bestFit="1" customWidth="1"/>
    <col min="3849" max="3849" width="28.140625" style="646" bestFit="1" customWidth="1"/>
    <col min="3850" max="3850" width="33.140625" style="646" bestFit="1" customWidth="1"/>
    <col min="3851" max="3851" width="26" style="646" bestFit="1" customWidth="1"/>
    <col min="3852" max="3852" width="19.140625" style="646" bestFit="1" customWidth="1"/>
    <col min="3853" max="3853" width="10.42578125" style="646" customWidth="1"/>
    <col min="3854" max="3854" width="11.85546875" style="646" customWidth="1"/>
    <col min="3855" max="3855" width="14.7109375" style="646" customWidth="1"/>
    <col min="3856" max="3856" width="9" style="646" bestFit="1" customWidth="1"/>
    <col min="3857" max="4096" width="9.140625" style="646"/>
    <col min="4097" max="4097" width="4.7109375" style="646" bestFit="1" customWidth="1"/>
    <col min="4098" max="4098" width="9.7109375" style="646" bestFit="1" customWidth="1"/>
    <col min="4099" max="4099" width="10" style="646" bestFit="1" customWidth="1"/>
    <col min="4100" max="4100" width="9.140625" style="646"/>
    <col min="4101" max="4101" width="22.85546875" style="646" customWidth="1"/>
    <col min="4102" max="4102" width="59.7109375" style="646" bestFit="1" customWidth="1"/>
    <col min="4103" max="4103" width="57.85546875" style="646" bestFit="1" customWidth="1"/>
    <col min="4104" max="4104" width="35.28515625" style="646" bestFit="1" customWidth="1"/>
    <col min="4105" max="4105" width="28.140625" style="646" bestFit="1" customWidth="1"/>
    <col min="4106" max="4106" width="33.140625" style="646" bestFit="1" customWidth="1"/>
    <col min="4107" max="4107" width="26" style="646" bestFit="1" customWidth="1"/>
    <col min="4108" max="4108" width="19.140625" style="646" bestFit="1" customWidth="1"/>
    <col min="4109" max="4109" width="10.42578125" style="646" customWidth="1"/>
    <col min="4110" max="4110" width="11.85546875" style="646" customWidth="1"/>
    <col min="4111" max="4111" width="14.7109375" style="646" customWidth="1"/>
    <col min="4112" max="4112" width="9" style="646" bestFit="1" customWidth="1"/>
    <col min="4113" max="4352" width="9.140625" style="646"/>
    <col min="4353" max="4353" width="4.7109375" style="646" bestFit="1" customWidth="1"/>
    <col min="4354" max="4354" width="9.7109375" style="646" bestFit="1" customWidth="1"/>
    <col min="4355" max="4355" width="10" style="646" bestFit="1" customWidth="1"/>
    <col min="4356" max="4356" width="9.140625" style="646"/>
    <col min="4357" max="4357" width="22.85546875" style="646" customWidth="1"/>
    <col min="4358" max="4358" width="59.7109375" style="646" bestFit="1" customWidth="1"/>
    <col min="4359" max="4359" width="57.85546875" style="646" bestFit="1" customWidth="1"/>
    <col min="4360" max="4360" width="35.28515625" style="646" bestFit="1" customWidth="1"/>
    <col min="4361" max="4361" width="28.140625" style="646" bestFit="1" customWidth="1"/>
    <col min="4362" max="4362" width="33.140625" style="646" bestFit="1" customWidth="1"/>
    <col min="4363" max="4363" width="26" style="646" bestFit="1" customWidth="1"/>
    <col min="4364" max="4364" width="19.140625" style="646" bestFit="1" customWidth="1"/>
    <col min="4365" max="4365" width="10.42578125" style="646" customWidth="1"/>
    <col min="4366" max="4366" width="11.85546875" style="646" customWidth="1"/>
    <col min="4367" max="4367" width="14.7109375" style="646" customWidth="1"/>
    <col min="4368" max="4368" width="9" style="646" bestFit="1" customWidth="1"/>
    <col min="4369" max="4608" width="9.140625" style="646"/>
    <col min="4609" max="4609" width="4.7109375" style="646" bestFit="1" customWidth="1"/>
    <col min="4610" max="4610" width="9.7109375" style="646" bestFit="1" customWidth="1"/>
    <col min="4611" max="4611" width="10" style="646" bestFit="1" customWidth="1"/>
    <col min="4612" max="4612" width="9.140625" style="646"/>
    <col min="4613" max="4613" width="22.85546875" style="646" customWidth="1"/>
    <col min="4614" max="4614" width="59.7109375" style="646" bestFit="1" customWidth="1"/>
    <col min="4615" max="4615" width="57.85546875" style="646" bestFit="1" customWidth="1"/>
    <col min="4616" max="4616" width="35.28515625" style="646" bestFit="1" customWidth="1"/>
    <col min="4617" max="4617" width="28.140625" style="646" bestFit="1" customWidth="1"/>
    <col min="4618" max="4618" width="33.140625" style="646" bestFit="1" customWidth="1"/>
    <col min="4619" max="4619" width="26" style="646" bestFit="1" customWidth="1"/>
    <col min="4620" max="4620" width="19.140625" style="646" bestFit="1" customWidth="1"/>
    <col min="4621" max="4621" width="10.42578125" style="646" customWidth="1"/>
    <col min="4622" max="4622" width="11.85546875" style="646" customWidth="1"/>
    <col min="4623" max="4623" width="14.7109375" style="646" customWidth="1"/>
    <col min="4624" max="4624" width="9" style="646" bestFit="1" customWidth="1"/>
    <col min="4625" max="4864" width="9.140625" style="646"/>
    <col min="4865" max="4865" width="4.7109375" style="646" bestFit="1" customWidth="1"/>
    <col min="4866" max="4866" width="9.7109375" style="646" bestFit="1" customWidth="1"/>
    <col min="4867" max="4867" width="10" style="646" bestFit="1" customWidth="1"/>
    <col min="4868" max="4868" width="9.140625" style="646"/>
    <col min="4869" max="4869" width="22.85546875" style="646" customWidth="1"/>
    <col min="4870" max="4870" width="59.7109375" style="646" bestFit="1" customWidth="1"/>
    <col min="4871" max="4871" width="57.85546875" style="646" bestFit="1" customWidth="1"/>
    <col min="4872" max="4872" width="35.28515625" style="646" bestFit="1" customWidth="1"/>
    <col min="4873" max="4873" width="28.140625" style="646" bestFit="1" customWidth="1"/>
    <col min="4874" max="4874" width="33.140625" style="646" bestFit="1" customWidth="1"/>
    <col min="4875" max="4875" width="26" style="646" bestFit="1" customWidth="1"/>
    <col min="4876" max="4876" width="19.140625" style="646" bestFit="1" customWidth="1"/>
    <col min="4877" max="4877" width="10.42578125" style="646" customWidth="1"/>
    <col min="4878" max="4878" width="11.85546875" style="646" customWidth="1"/>
    <col min="4879" max="4879" width="14.7109375" style="646" customWidth="1"/>
    <col min="4880" max="4880" width="9" style="646" bestFit="1" customWidth="1"/>
    <col min="4881" max="5120" width="9.140625" style="646"/>
    <col min="5121" max="5121" width="4.7109375" style="646" bestFit="1" customWidth="1"/>
    <col min="5122" max="5122" width="9.7109375" style="646" bestFit="1" customWidth="1"/>
    <col min="5123" max="5123" width="10" style="646" bestFit="1" customWidth="1"/>
    <col min="5124" max="5124" width="9.140625" style="646"/>
    <col min="5125" max="5125" width="22.85546875" style="646" customWidth="1"/>
    <col min="5126" max="5126" width="59.7109375" style="646" bestFit="1" customWidth="1"/>
    <col min="5127" max="5127" width="57.85546875" style="646" bestFit="1" customWidth="1"/>
    <col min="5128" max="5128" width="35.28515625" style="646" bestFit="1" customWidth="1"/>
    <col min="5129" max="5129" width="28.140625" style="646" bestFit="1" customWidth="1"/>
    <col min="5130" max="5130" width="33.140625" style="646" bestFit="1" customWidth="1"/>
    <col min="5131" max="5131" width="26" style="646" bestFit="1" customWidth="1"/>
    <col min="5132" max="5132" width="19.140625" style="646" bestFit="1" customWidth="1"/>
    <col min="5133" max="5133" width="10.42578125" style="646" customWidth="1"/>
    <col min="5134" max="5134" width="11.85546875" style="646" customWidth="1"/>
    <col min="5135" max="5135" width="14.7109375" style="646" customWidth="1"/>
    <col min="5136" max="5136" width="9" style="646" bestFit="1" customWidth="1"/>
    <col min="5137" max="5376" width="9.140625" style="646"/>
    <col min="5377" max="5377" width="4.7109375" style="646" bestFit="1" customWidth="1"/>
    <col min="5378" max="5378" width="9.7109375" style="646" bestFit="1" customWidth="1"/>
    <col min="5379" max="5379" width="10" style="646" bestFit="1" customWidth="1"/>
    <col min="5380" max="5380" width="9.140625" style="646"/>
    <col min="5381" max="5381" width="22.85546875" style="646" customWidth="1"/>
    <col min="5382" max="5382" width="59.7109375" style="646" bestFit="1" customWidth="1"/>
    <col min="5383" max="5383" width="57.85546875" style="646" bestFit="1" customWidth="1"/>
    <col min="5384" max="5384" width="35.28515625" style="646" bestFit="1" customWidth="1"/>
    <col min="5385" max="5385" width="28.140625" style="646" bestFit="1" customWidth="1"/>
    <col min="5386" max="5386" width="33.140625" style="646" bestFit="1" customWidth="1"/>
    <col min="5387" max="5387" width="26" style="646" bestFit="1" customWidth="1"/>
    <col min="5388" max="5388" width="19.140625" style="646" bestFit="1" customWidth="1"/>
    <col min="5389" max="5389" width="10.42578125" style="646" customWidth="1"/>
    <col min="5390" max="5390" width="11.85546875" style="646" customWidth="1"/>
    <col min="5391" max="5391" width="14.7109375" style="646" customWidth="1"/>
    <col min="5392" max="5392" width="9" style="646" bestFit="1" customWidth="1"/>
    <col min="5393" max="5632" width="9.140625" style="646"/>
    <col min="5633" max="5633" width="4.7109375" style="646" bestFit="1" customWidth="1"/>
    <col min="5634" max="5634" width="9.7109375" style="646" bestFit="1" customWidth="1"/>
    <col min="5635" max="5635" width="10" style="646" bestFit="1" customWidth="1"/>
    <col min="5636" max="5636" width="9.140625" style="646"/>
    <col min="5637" max="5637" width="22.85546875" style="646" customWidth="1"/>
    <col min="5638" max="5638" width="59.7109375" style="646" bestFit="1" customWidth="1"/>
    <col min="5639" max="5639" width="57.85546875" style="646" bestFit="1" customWidth="1"/>
    <col min="5640" max="5640" width="35.28515625" style="646" bestFit="1" customWidth="1"/>
    <col min="5641" max="5641" width="28.140625" style="646" bestFit="1" customWidth="1"/>
    <col min="5642" max="5642" width="33.140625" style="646" bestFit="1" customWidth="1"/>
    <col min="5643" max="5643" width="26" style="646" bestFit="1" customWidth="1"/>
    <col min="5644" max="5644" width="19.140625" style="646" bestFit="1" customWidth="1"/>
    <col min="5645" max="5645" width="10.42578125" style="646" customWidth="1"/>
    <col min="5646" max="5646" width="11.85546875" style="646" customWidth="1"/>
    <col min="5647" max="5647" width="14.7109375" style="646" customWidth="1"/>
    <col min="5648" max="5648" width="9" style="646" bestFit="1" customWidth="1"/>
    <col min="5649" max="5888" width="9.140625" style="646"/>
    <col min="5889" max="5889" width="4.7109375" style="646" bestFit="1" customWidth="1"/>
    <col min="5890" max="5890" width="9.7109375" style="646" bestFit="1" customWidth="1"/>
    <col min="5891" max="5891" width="10" style="646" bestFit="1" customWidth="1"/>
    <col min="5892" max="5892" width="9.140625" style="646"/>
    <col min="5893" max="5893" width="22.85546875" style="646" customWidth="1"/>
    <col min="5894" max="5894" width="59.7109375" style="646" bestFit="1" customWidth="1"/>
    <col min="5895" max="5895" width="57.85546875" style="646" bestFit="1" customWidth="1"/>
    <col min="5896" max="5896" width="35.28515625" style="646" bestFit="1" customWidth="1"/>
    <col min="5897" max="5897" width="28.140625" style="646" bestFit="1" customWidth="1"/>
    <col min="5898" max="5898" width="33.140625" style="646" bestFit="1" customWidth="1"/>
    <col min="5899" max="5899" width="26" style="646" bestFit="1" customWidth="1"/>
    <col min="5900" max="5900" width="19.140625" style="646" bestFit="1" customWidth="1"/>
    <col min="5901" max="5901" width="10.42578125" style="646" customWidth="1"/>
    <col min="5902" max="5902" width="11.85546875" style="646" customWidth="1"/>
    <col min="5903" max="5903" width="14.7109375" style="646" customWidth="1"/>
    <col min="5904" max="5904" width="9" style="646" bestFit="1" customWidth="1"/>
    <col min="5905" max="6144" width="9.140625" style="646"/>
    <col min="6145" max="6145" width="4.7109375" style="646" bestFit="1" customWidth="1"/>
    <col min="6146" max="6146" width="9.7109375" style="646" bestFit="1" customWidth="1"/>
    <col min="6147" max="6147" width="10" style="646" bestFit="1" customWidth="1"/>
    <col min="6148" max="6148" width="9.140625" style="646"/>
    <col min="6149" max="6149" width="22.85546875" style="646" customWidth="1"/>
    <col min="6150" max="6150" width="59.7109375" style="646" bestFit="1" customWidth="1"/>
    <col min="6151" max="6151" width="57.85546875" style="646" bestFit="1" customWidth="1"/>
    <col min="6152" max="6152" width="35.28515625" style="646" bestFit="1" customWidth="1"/>
    <col min="6153" max="6153" width="28.140625" style="646" bestFit="1" customWidth="1"/>
    <col min="6154" max="6154" width="33.140625" style="646" bestFit="1" customWidth="1"/>
    <col min="6155" max="6155" width="26" style="646" bestFit="1" customWidth="1"/>
    <col min="6156" max="6156" width="19.140625" style="646" bestFit="1" customWidth="1"/>
    <col min="6157" max="6157" width="10.42578125" style="646" customWidth="1"/>
    <col min="6158" max="6158" width="11.85546875" style="646" customWidth="1"/>
    <col min="6159" max="6159" width="14.7109375" style="646" customWidth="1"/>
    <col min="6160" max="6160" width="9" style="646" bestFit="1" customWidth="1"/>
    <col min="6161" max="6400" width="9.140625" style="646"/>
    <col min="6401" max="6401" width="4.7109375" style="646" bestFit="1" customWidth="1"/>
    <col min="6402" max="6402" width="9.7109375" style="646" bestFit="1" customWidth="1"/>
    <col min="6403" max="6403" width="10" style="646" bestFit="1" customWidth="1"/>
    <col min="6404" max="6404" width="9.140625" style="646"/>
    <col min="6405" max="6405" width="22.85546875" style="646" customWidth="1"/>
    <col min="6406" max="6406" width="59.7109375" style="646" bestFit="1" customWidth="1"/>
    <col min="6407" max="6407" width="57.85546875" style="646" bestFit="1" customWidth="1"/>
    <col min="6408" max="6408" width="35.28515625" style="646" bestFit="1" customWidth="1"/>
    <col min="6409" max="6409" width="28.140625" style="646" bestFit="1" customWidth="1"/>
    <col min="6410" max="6410" width="33.140625" style="646" bestFit="1" customWidth="1"/>
    <col min="6411" max="6411" width="26" style="646" bestFit="1" customWidth="1"/>
    <col min="6412" max="6412" width="19.140625" style="646" bestFit="1" customWidth="1"/>
    <col min="6413" max="6413" width="10.42578125" style="646" customWidth="1"/>
    <col min="6414" max="6414" width="11.85546875" style="646" customWidth="1"/>
    <col min="6415" max="6415" width="14.7109375" style="646" customWidth="1"/>
    <col min="6416" max="6416" width="9" style="646" bestFit="1" customWidth="1"/>
    <col min="6417" max="6656" width="9.140625" style="646"/>
    <col min="6657" max="6657" width="4.7109375" style="646" bestFit="1" customWidth="1"/>
    <col min="6658" max="6658" width="9.7109375" style="646" bestFit="1" customWidth="1"/>
    <col min="6659" max="6659" width="10" style="646" bestFit="1" customWidth="1"/>
    <col min="6660" max="6660" width="9.140625" style="646"/>
    <col min="6661" max="6661" width="22.85546875" style="646" customWidth="1"/>
    <col min="6662" max="6662" width="59.7109375" style="646" bestFit="1" customWidth="1"/>
    <col min="6663" max="6663" width="57.85546875" style="646" bestFit="1" customWidth="1"/>
    <col min="6664" max="6664" width="35.28515625" style="646" bestFit="1" customWidth="1"/>
    <col min="6665" max="6665" width="28.140625" style="646" bestFit="1" customWidth="1"/>
    <col min="6666" max="6666" width="33.140625" style="646" bestFit="1" customWidth="1"/>
    <col min="6667" max="6667" width="26" style="646" bestFit="1" customWidth="1"/>
    <col min="6668" max="6668" width="19.140625" style="646" bestFit="1" customWidth="1"/>
    <col min="6669" max="6669" width="10.42578125" style="646" customWidth="1"/>
    <col min="6670" max="6670" width="11.85546875" style="646" customWidth="1"/>
    <col min="6671" max="6671" width="14.7109375" style="646" customWidth="1"/>
    <col min="6672" max="6672" width="9" style="646" bestFit="1" customWidth="1"/>
    <col min="6673" max="6912" width="9.140625" style="646"/>
    <col min="6913" max="6913" width="4.7109375" style="646" bestFit="1" customWidth="1"/>
    <col min="6914" max="6914" width="9.7109375" style="646" bestFit="1" customWidth="1"/>
    <col min="6915" max="6915" width="10" style="646" bestFit="1" customWidth="1"/>
    <col min="6916" max="6916" width="9.140625" style="646"/>
    <col min="6917" max="6917" width="22.85546875" style="646" customWidth="1"/>
    <col min="6918" max="6918" width="59.7109375" style="646" bestFit="1" customWidth="1"/>
    <col min="6919" max="6919" width="57.85546875" style="646" bestFit="1" customWidth="1"/>
    <col min="6920" max="6920" width="35.28515625" style="646" bestFit="1" customWidth="1"/>
    <col min="6921" max="6921" width="28.140625" style="646" bestFit="1" customWidth="1"/>
    <col min="6922" max="6922" width="33.140625" style="646" bestFit="1" customWidth="1"/>
    <col min="6923" max="6923" width="26" style="646" bestFit="1" customWidth="1"/>
    <col min="6924" max="6924" width="19.140625" style="646" bestFit="1" customWidth="1"/>
    <col min="6925" max="6925" width="10.42578125" style="646" customWidth="1"/>
    <col min="6926" max="6926" width="11.85546875" style="646" customWidth="1"/>
    <col min="6927" max="6927" width="14.7109375" style="646" customWidth="1"/>
    <col min="6928" max="6928" width="9" style="646" bestFit="1" customWidth="1"/>
    <col min="6929" max="7168" width="9.140625" style="646"/>
    <col min="7169" max="7169" width="4.7109375" style="646" bestFit="1" customWidth="1"/>
    <col min="7170" max="7170" width="9.7109375" style="646" bestFit="1" customWidth="1"/>
    <col min="7171" max="7171" width="10" style="646" bestFit="1" customWidth="1"/>
    <col min="7172" max="7172" width="9.140625" style="646"/>
    <col min="7173" max="7173" width="22.85546875" style="646" customWidth="1"/>
    <col min="7174" max="7174" width="59.7109375" style="646" bestFit="1" customWidth="1"/>
    <col min="7175" max="7175" width="57.85546875" style="646" bestFit="1" customWidth="1"/>
    <col min="7176" max="7176" width="35.28515625" style="646" bestFit="1" customWidth="1"/>
    <col min="7177" max="7177" width="28.140625" style="646" bestFit="1" customWidth="1"/>
    <col min="7178" max="7178" width="33.140625" style="646" bestFit="1" customWidth="1"/>
    <col min="7179" max="7179" width="26" style="646" bestFit="1" customWidth="1"/>
    <col min="7180" max="7180" width="19.140625" style="646" bestFit="1" customWidth="1"/>
    <col min="7181" max="7181" width="10.42578125" style="646" customWidth="1"/>
    <col min="7182" max="7182" width="11.85546875" style="646" customWidth="1"/>
    <col min="7183" max="7183" width="14.7109375" style="646" customWidth="1"/>
    <col min="7184" max="7184" width="9" style="646" bestFit="1" customWidth="1"/>
    <col min="7185" max="7424" width="9.140625" style="646"/>
    <col min="7425" max="7425" width="4.7109375" style="646" bestFit="1" customWidth="1"/>
    <col min="7426" max="7426" width="9.7109375" style="646" bestFit="1" customWidth="1"/>
    <col min="7427" max="7427" width="10" style="646" bestFit="1" customWidth="1"/>
    <col min="7428" max="7428" width="9.140625" style="646"/>
    <col min="7429" max="7429" width="22.85546875" style="646" customWidth="1"/>
    <col min="7430" max="7430" width="59.7109375" style="646" bestFit="1" customWidth="1"/>
    <col min="7431" max="7431" width="57.85546875" style="646" bestFit="1" customWidth="1"/>
    <col min="7432" max="7432" width="35.28515625" style="646" bestFit="1" customWidth="1"/>
    <col min="7433" max="7433" width="28.140625" style="646" bestFit="1" customWidth="1"/>
    <col min="7434" max="7434" width="33.140625" style="646" bestFit="1" customWidth="1"/>
    <col min="7435" max="7435" width="26" style="646" bestFit="1" customWidth="1"/>
    <col min="7436" max="7436" width="19.140625" style="646" bestFit="1" customWidth="1"/>
    <col min="7437" max="7437" width="10.42578125" style="646" customWidth="1"/>
    <col min="7438" max="7438" width="11.85546875" style="646" customWidth="1"/>
    <col min="7439" max="7439" width="14.7109375" style="646" customWidth="1"/>
    <col min="7440" max="7440" width="9" style="646" bestFit="1" customWidth="1"/>
    <col min="7441" max="7680" width="9.140625" style="646"/>
    <col min="7681" max="7681" width="4.7109375" style="646" bestFit="1" customWidth="1"/>
    <col min="7682" max="7682" width="9.7109375" style="646" bestFit="1" customWidth="1"/>
    <col min="7683" max="7683" width="10" style="646" bestFit="1" customWidth="1"/>
    <col min="7684" max="7684" width="9.140625" style="646"/>
    <col min="7685" max="7685" width="22.85546875" style="646" customWidth="1"/>
    <col min="7686" max="7686" width="59.7109375" style="646" bestFit="1" customWidth="1"/>
    <col min="7687" max="7687" width="57.85546875" style="646" bestFit="1" customWidth="1"/>
    <col min="7688" max="7688" width="35.28515625" style="646" bestFit="1" customWidth="1"/>
    <col min="7689" max="7689" width="28.140625" style="646" bestFit="1" customWidth="1"/>
    <col min="7690" max="7690" width="33.140625" style="646" bestFit="1" customWidth="1"/>
    <col min="7691" max="7691" width="26" style="646" bestFit="1" customWidth="1"/>
    <col min="7692" max="7692" width="19.140625" style="646" bestFit="1" customWidth="1"/>
    <col min="7693" max="7693" width="10.42578125" style="646" customWidth="1"/>
    <col min="7694" max="7694" width="11.85546875" style="646" customWidth="1"/>
    <col min="7695" max="7695" width="14.7109375" style="646" customWidth="1"/>
    <col min="7696" max="7696" width="9" style="646" bestFit="1" customWidth="1"/>
    <col min="7697" max="7936" width="9.140625" style="646"/>
    <col min="7937" max="7937" width="4.7109375" style="646" bestFit="1" customWidth="1"/>
    <col min="7938" max="7938" width="9.7109375" style="646" bestFit="1" customWidth="1"/>
    <col min="7939" max="7939" width="10" style="646" bestFit="1" customWidth="1"/>
    <col min="7940" max="7940" width="9.140625" style="646"/>
    <col min="7941" max="7941" width="22.85546875" style="646" customWidth="1"/>
    <col min="7942" max="7942" width="59.7109375" style="646" bestFit="1" customWidth="1"/>
    <col min="7943" max="7943" width="57.85546875" style="646" bestFit="1" customWidth="1"/>
    <col min="7944" max="7944" width="35.28515625" style="646" bestFit="1" customWidth="1"/>
    <col min="7945" max="7945" width="28.140625" style="646" bestFit="1" customWidth="1"/>
    <col min="7946" max="7946" width="33.140625" style="646" bestFit="1" customWidth="1"/>
    <col min="7947" max="7947" width="26" style="646" bestFit="1" customWidth="1"/>
    <col min="7948" max="7948" width="19.140625" style="646" bestFit="1" customWidth="1"/>
    <col min="7949" max="7949" width="10.42578125" style="646" customWidth="1"/>
    <col min="7950" max="7950" width="11.85546875" style="646" customWidth="1"/>
    <col min="7951" max="7951" width="14.7109375" style="646" customWidth="1"/>
    <col min="7952" max="7952" width="9" style="646" bestFit="1" customWidth="1"/>
    <col min="7953" max="8192" width="9.140625" style="646"/>
    <col min="8193" max="8193" width="4.7109375" style="646" bestFit="1" customWidth="1"/>
    <col min="8194" max="8194" width="9.7109375" style="646" bestFit="1" customWidth="1"/>
    <col min="8195" max="8195" width="10" style="646" bestFit="1" customWidth="1"/>
    <col min="8196" max="8196" width="9.140625" style="646"/>
    <col min="8197" max="8197" width="22.85546875" style="646" customWidth="1"/>
    <col min="8198" max="8198" width="59.7109375" style="646" bestFit="1" customWidth="1"/>
    <col min="8199" max="8199" width="57.85546875" style="646" bestFit="1" customWidth="1"/>
    <col min="8200" max="8200" width="35.28515625" style="646" bestFit="1" customWidth="1"/>
    <col min="8201" max="8201" width="28.140625" style="646" bestFit="1" customWidth="1"/>
    <col min="8202" max="8202" width="33.140625" style="646" bestFit="1" customWidth="1"/>
    <col min="8203" max="8203" width="26" style="646" bestFit="1" customWidth="1"/>
    <col min="8204" max="8204" width="19.140625" style="646" bestFit="1" customWidth="1"/>
    <col min="8205" max="8205" width="10.42578125" style="646" customWidth="1"/>
    <col min="8206" max="8206" width="11.85546875" style="646" customWidth="1"/>
    <col min="8207" max="8207" width="14.7109375" style="646" customWidth="1"/>
    <col min="8208" max="8208" width="9" style="646" bestFit="1" customWidth="1"/>
    <col min="8209" max="8448" width="9.140625" style="646"/>
    <col min="8449" max="8449" width="4.7109375" style="646" bestFit="1" customWidth="1"/>
    <col min="8450" max="8450" width="9.7109375" style="646" bestFit="1" customWidth="1"/>
    <col min="8451" max="8451" width="10" style="646" bestFit="1" customWidth="1"/>
    <col min="8452" max="8452" width="9.140625" style="646"/>
    <col min="8453" max="8453" width="22.85546875" style="646" customWidth="1"/>
    <col min="8454" max="8454" width="59.7109375" style="646" bestFit="1" customWidth="1"/>
    <col min="8455" max="8455" width="57.85546875" style="646" bestFit="1" customWidth="1"/>
    <col min="8456" max="8456" width="35.28515625" style="646" bestFit="1" customWidth="1"/>
    <col min="8457" max="8457" width="28.140625" style="646" bestFit="1" customWidth="1"/>
    <col min="8458" max="8458" width="33.140625" style="646" bestFit="1" customWidth="1"/>
    <col min="8459" max="8459" width="26" style="646" bestFit="1" customWidth="1"/>
    <col min="8460" max="8460" width="19.140625" style="646" bestFit="1" customWidth="1"/>
    <col min="8461" max="8461" width="10.42578125" style="646" customWidth="1"/>
    <col min="8462" max="8462" width="11.85546875" style="646" customWidth="1"/>
    <col min="8463" max="8463" width="14.7109375" style="646" customWidth="1"/>
    <col min="8464" max="8464" width="9" style="646" bestFit="1" customWidth="1"/>
    <col min="8465" max="8704" width="9.140625" style="646"/>
    <col min="8705" max="8705" width="4.7109375" style="646" bestFit="1" customWidth="1"/>
    <col min="8706" max="8706" width="9.7109375" style="646" bestFit="1" customWidth="1"/>
    <col min="8707" max="8707" width="10" style="646" bestFit="1" customWidth="1"/>
    <col min="8708" max="8708" width="9.140625" style="646"/>
    <col min="8709" max="8709" width="22.85546875" style="646" customWidth="1"/>
    <col min="8710" max="8710" width="59.7109375" style="646" bestFit="1" customWidth="1"/>
    <col min="8711" max="8711" width="57.85546875" style="646" bestFit="1" customWidth="1"/>
    <col min="8712" max="8712" width="35.28515625" style="646" bestFit="1" customWidth="1"/>
    <col min="8713" max="8713" width="28.140625" style="646" bestFit="1" customWidth="1"/>
    <col min="8714" max="8714" width="33.140625" style="646" bestFit="1" customWidth="1"/>
    <col min="8715" max="8715" width="26" style="646" bestFit="1" customWidth="1"/>
    <col min="8716" max="8716" width="19.140625" style="646" bestFit="1" customWidth="1"/>
    <col min="8717" max="8717" width="10.42578125" style="646" customWidth="1"/>
    <col min="8718" max="8718" width="11.85546875" style="646" customWidth="1"/>
    <col min="8719" max="8719" width="14.7109375" style="646" customWidth="1"/>
    <col min="8720" max="8720" width="9" style="646" bestFit="1" customWidth="1"/>
    <col min="8721" max="8960" width="9.140625" style="646"/>
    <col min="8961" max="8961" width="4.7109375" style="646" bestFit="1" customWidth="1"/>
    <col min="8962" max="8962" width="9.7109375" style="646" bestFit="1" customWidth="1"/>
    <col min="8963" max="8963" width="10" style="646" bestFit="1" customWidth="1"/>
    <col min="8964" max="8964" width="9.140625" style="646"/>
    <col min="8965" max="8965" width="22.85546875" style="646" customWidth="1"/>
    <col min="8966" max="8966" width="59.7109375" style="646" bestFit="1" customWidth="1"/>
    <col min="8967" max="8967" width="57.85546875" style="646" bestFit="1" customWidth="1"/>
    <col min="8968" max="8968" width="35.28515625" style="646" bestFit="1" customWidth="1"/>
    <col min="8969" max="8969" width="28.140625" style="646" bestFit="1" customWidth="1"/>
    <col min="8970" max="8970" width="33.140625" style="646" bestFit="1" customWidth="1"/>
    <col min="8971" max="8971" width="26" style="646" bestFit="1" customWidth="1"/>
    <col min="8972" max="8972" width="19.140625" style="646" bestFit="1" customWidth="1"/>
    <col min="8973" max="8973" width="10.42578125" style="646" customWidth="1"/>
    <col min="8974" max="8974" width="11.85546875" style="646" customWidth="1"/>
    <col min="8975" max="8975" width="14.7109375" style="646" customWidth="1"/>
    <col min="8976" max="8976" width="9" style="646" bestFit="1" customWidth="1"/>
    <col min="8977" max="9216" width="9.140625" style="646"/>
    <col min="9217" max="9217" width="4.7109375" style="646" bestFit="1" customWidth="1"/>
    <col min="9218" max="9218" width="9.7109375" style="646" bestFit="1" customWidth="1"/>
    <col min="9219" max="9219" width="10" style="646" bestFit="1" customWidth="1"/>
    <col min="9220" max="9220" width="9.140625" style="646"/>
    <col min="9221" max="9221" width="22.85546875" style="646" customWidth="1"/>
    <col min="9222" max="9222" width="59.7109375" style="646" bestFit="1" customWidth="1"/>
    <col min="9223" max="9223" width="57.85546875" style="646" bestFit="1" customWidth="1"/>
    <col min="9224" max="9224" width="35.28515625" style="646" bestFit="1" customWidth="1"/>
    <col min="9225" max="9225" width="28.140625" style="646" bestFit="1" customWidth="1"/>
    <col min="9226" max="9226" width="33.140625" style="646" bestFit="1" customWidth="1"/>
    <col min="9227" max="9227" width="26" style="646" bestFit="1" customWidth="1"/>
    <col min="9228" max="9228" width="19.140625" style="646" bestFit="1" customWidth="1"/>
    <col min="9229" max="9229" width="10.42578125" style="646" customWidth="1"/>
    <col min="9230" max="9230" width="11.85546875" style="646" customWidth="1"/>
    <col min="9231" max="9231" width="14.7109375" style="646" customWidth="1"/>
    <col min="9232" max="9232" width="9" style="646" bestFit="1" customWidth="1"/>
    <col min="9233" max="9472" width="9.140625" style="646"/>
    <col min="9473" max="9473" width="4.7109375" style="646" bestFit="1" customWidth="1"/>
    <col min="9474" max="9474" width="9.7109375" style="646" bestFit="1" customWidth="1"/>
    <col min="9475" max="9475" width="10" style="646" bestFit="1" customWidth="1"/>
    <col min="9476" max="9476" width="9.140625" style="646"/>
    <col min="9477" max="9477" width="22.85546875" style="646" customWidth="1"/>
    <col min="9478" max="9478" width="59.7109375" style="646" bestFit="1" customWidth="1"/>
    <col min="9479" max="9479" width="57.85546875" style="646" bestFit="1" customWidth="1"/>
    <col min="9480" max="9480" width="35.28515625" style="646" bestFit="1" customWidth="1"/>
    <col min="9481" max="9481" width="28.140625" style="646" bestFit="1" customWidth="1"/>
    <col min="9482" max="9482" width="33.140625" style="646" bestFit="1" customWidth="1"/>
    <col min="9483" max="9483" width="26" style="646" bestFit="1" customWidth="1"/>
    <col min="9484" max="9484" width="19.140625" style="646" bestFit="1" customWidth="1"/>
    <col min="9485" max="9485" width="10.42578125" style="646" customWidth="1"/>
    <col min="9486" max="9486" width="11.85546875" style="646" customWidth="1"/>
    <col min="9487" max="9487" width="14.7109375" style="646" customWidth="1"/>
    <col min="9488" max="9488" width="9" style="646" bestFit="1" customWidth="1"/>
    <col min="9489" max="9728" width="9.140625" style="646"/>
    <col min="9729" max="9729" width="4.7109375" style="646" bestFit="1" customWidth="1"/>
    <col min="9730" max="9730" width="9.7109375" style="646" bestFit="1" customWidth="1"/>
    <col min="9731" max="9731" width="10" style="646" bestFit="1" customWidth="1"/>
    <col min="9732" max="9732" width="9.140625" style="646"/>
    <col min="9733" max="9733" width="22.85546875" style="646" customWidth="1"/>
    <col min="9734" max="9734" width="59.7109375" style="646" bestFit="1" customWidth="1"/>
    <col min="9735" max="9735" width="57.85546875" style="646" bestFit="1" customWidth="1"/>
    <col min="9736" max="9736" width="35.28515625" style="646" bestFit="1" customWidth="1"/>
    <col min="9737" max="9737" width="28.140625" style="646" bestFit="1" customWidth="1"/>
    <col min="9738" max="9738" width="33.140625" style="646" bestFit="1" customWidth="1"/>
    <col min="9739" max="9739" width="26" style="646" bestFit="1" customWidth="1"/>
    <col min="9740" max="9740" width="19.140625" style="646" bestFit="1" customWidth="1"/>
    <col min="9741" max="9741" width="10.42578125" style="646" customWidth="1"/>
    <col min="9742" max="9742" width="11.85546875" style="646" customWidth="1"/>
    <col min="9743" max="9743" width="14.7109375" style="646" customWidth="1"/>
    <col min="9744" max="9744" width="9" style="646" bestFit="1" customWidth="1"/>
    <col min="9745" max="9984" width="9.140625" style="646"/>
    <col min="9985" max="9985" width="4.7109375" style="646" bestFit="1" customWidth="1"/>
    <col min="9986" max="9986" width="9.7109375" style="646" bestFit="1" customWidth="1"/>
    <col min="9987" max="9987" width="10" style="646" bestFit="1" customWidth="1"/>
    <col min="9988" max="9988" width="9.140625" style="646"/>
    <col min="9989" max="9989" width="22.85546875" style="646" customWidth="1"/>
    <col min="9990" max="9990" width="59.7109375" style="646" bestFit="1" customWidth="1"/>
    <col min="9991" max="9991" width="57.85546875" style="646" bestFit="1" customWidth="1"/>
    <col min="9992" max="9992" width="35.28515625" style="646" bestFit="1" customWidth="1"/>
    <col min="9993" max="9993" width="28.140625" style="646" bestFit="1" customWidth="1"/>
    <col min="9994" max="9994" width="33.140625" style="646" bestFit="1" customWidth="1"/>
    <col min="9995" max="9995" width="26" style="646" bestFit="1" customWidth="1"/>
    <col min="9996" max="9996" width="19.140625" style="646" bestFit="1" customWidth="1"/>
    <col min="9997" max="9997" width="10.42578125" style="646" customWidth="1"/>
    <col min="9998" max="9998" width="11.85546875" style="646" customWidth="1"/>
    <col min="9999" max="9999" width="14.7109375" style="646" customWidth="1"/>
    <col min="10000" max="10000" width="9" style="646" bestFit="1" customWidth="1"/>
    <col min="10001" max="10240" width="9.140625" style="646"/>
    <col min="10241" max="10241" width="4.7109375" style="646" bestFit="1" customWidth="1"/>
    <col min="10242" max="10242" width="9.7109375" style="646" bestFit="1" customWidth="1"/>
    <col min="10243" max="10243" width="10" style="646" bestFit="1" customWidth="1"/>
    <col min="10244" max="10244" width="9.140625" style="646"/>
    <col min="10245" max="10245" width="22.85546875" style="646" customWidth="1"/>
    <col min="10246" max="10246" width="59.7109375" style="646" bestFit="1" customWidth="1"/>
    <col min="10247" max="10247" width="57.85546875" style="646" bestFit="1" customWidth="1"/>
    <col min="10248" max="10248" width="35.28515625" style="646" bestFit="1" customWidth="1"/>
    <col min="10249" max="10249" width="28.140625" style="646" bestFit="1" customWidth="1"/>
    <col min="10250" max="10250" width="33.140625" style="646" bestFit="1" customWidth="1"/>
    <col min="10251" max="10251" width="26" style="646" bestFit="1" customWidth="1"/>
    <col min="10252" max="10252" width="19.140625" style="646" bestFit="1" customWidth="1"/>
    <col min="10253" max="10253" width="10.42578125" style="646" customWidth="1"/>
    <col min="10254" max="10254" width="11.85546875" style="646" customWidth="1"/>
    <col min="10255" max="10255" width="14.7109375" style="646" customWidth="1"/>
    <col min="10256" max="10256" width="9" style="646" bestFit="1" customWidth="1"/>
    <col min="10257" max="10496" width="9.140625" style="646"/>
    <col min="10497" max="10497" width="4.7109375" style="646" bestFit="1" customWidth="1"/>
    <col min="10498" max="10498" width="9.7109375" style="646" bestFit="1" customWidth="1"/>
    <col min="10499" max="10499" width="10" style="646" bestFit="1" customWidth="1"/>
    <col min="10500" max="10500" width="9.140625" style="646"/>
    <col min="10501" max="10501" width="22.85546875" style="646" customWidth="1"/>
    <col min="10502" max="10502" width="59.7109375" style="646" bestFit="1" customWidth="1"/>
    <col min="10503" max="10503" width="57.85546875" style="646" bestFit="1" customWidth="1"/>
    <col min="10504" max="10504" width="35.28515625" style="646" bestFit="1" customWidth="1"/>
    <col min="10505" max="10505" width="28.140625" style="646" bestFit="1" customWidth="1"/>
    <col min="10506" max="10506" width="33.140625" style="646" bestFit="1" customWidth="1"/>
    <col min="10507" max="10507" width="26" style="646" bestFit="1" customWidth="1"/>
    <col min="10508" max="10508" width="19.140625" style="646" bestFit="1" customWidth="1"/>
    <col min="10509" max="10509" width="10.42578125" style="646" customWidth="1"/>
    <col min="10510" max="10510" width="11.85546875" style="646" customWidth="1"/>
    <col min="10511" max="10511" width="14.7109375" style="646" customWidth="1"/>
    <col min="10512" max="10512" width="9" style="646" bestFit="1" customWidth="1"/>
    <col min="10513" max="10752" width="9.140625" style="646"/>
    <col min="10753" max="10753" width="4.7109375" style="646" bestFit="1" customWidth="1"/>
    <col min="10754" max="10754" width="9.7109375" style="646" bestFit="1" customWidth="1"/>
    <col min="10755" max="10755" width="10" style="646" bestFit="1" customWidth="1"/>
    <col min="10756" max="10756" width="9.140625" style="646"/>
    <col min="10757" max="10757" width="22.85546875" style="646" customWidth="1"/>
    <col min="10758" max="10758" width="59.7109375" style="646" bestFit="1" customWidth="1"/>
    <col min="10759" max="10759" width="57.85546875" style="646" bestFit="1" customWidth="1"/>
    <col min="10760" max="10760" width="35.28515625" style="646" bestFit="1" customWidth="1"/>
    <col min="10761" max="10761" width="28.140625" style="646" bestFit="1" customWidth="1"/>
    <col min="10762" max="10762" width="33.140625" style="646" bestFit="1" customWidth="1"/>
    <col min="10763" max="10763" width="26" style="646" bestFit="1" customWidth="1"/>
    <col min="10764" max="10764" width="19.140625" style="646" bestFit="1" customWidth="1"/>
    <col min="10765" max="10765" width="10.42578125" style="646" customWidth="1"/>
    <col min="10766" max="10766" width="11.85546875" style="646" customWidth="1"/>
    <col min="10767" max="10767" width="14.7109375" style="646" customWidth="1"/>
    <col min="10768" max="10768" width="9" style="646" bestFit="1" customWidth="1"/>
    <col min="10769" max="11008" width="9.140625" style="646"/>
    <col min="11009" max="11009" width="4.7109375" style="646" bestFit="1" customWidth="1"/>
    <col min="11010" max="11010" width="9.7109375" style="646" bestFit="1" customWidth="1"/>
    <col min="11011" max="11011" width="10" style="646" bestFit="1" customWidth="1"/>
    <col min="11012" max="11012" width="9.140625" style="646"/>
    <col min="11013" max="11013" width="22.85546875" style="646" customWidth="1"/>
    <col min="11014" max="11014" width="59.7109375" style="646" bestFit="1" customWidth="1"/>
    <col min="11015" max="11015" width="57.85546875" style="646" bestFit="1" customWidth="1"/>
    <col min="11016" max="11016" width="35.28515625" style="646" bestFit="1" customWidth="1"/>
    <col min="11017" max="11017" width="28.140625" style="646" bestFit="1" customWidth="1"/>
    <col min="11018" max="11018" width="33.140625" style="646" bestFit="1" customWidth="1"/>
    <col min="11019" max="11019" width="26" style="646" bestFit="1" customWidth="1"/>
    <col min="11020" max="11020" width="19.140625" style="646" bestFit="1" customWidth="1"/>
    <col min="11021" max="11021" width="10.42578125" style="646" customWidth="1"/>
    <col min="11022" max="11022" width="11.85546875" style="646" customWidth="1"/>
    <col min="11023" max="11023" width="14.7109375" style="646" customWidth="1"/>
    <col min="11024" max="11024" width="9" style="646" bestFit="1" customWidth="1"/>
    <col min="11025" max="11264" width="9.140625" style="646"/>
    <col min="11265" max="11265" width="4.7109375" style="646" bestFit="1" customWidth="1"/>
    <col min="11266" max="11266" width="9.7109375" style="646" bestFit="1" customWidth="1"/>
    <col min="11267" max="11267" width="10" style="646" bestFit="1" customWidth="1"/>
    <col min="11268" max="11268" width="9.140625" style="646"/>
    <col min="11269" max="11269" width="22.85546875" style="646" customWidth="1"/>
    <col min="11270" max="11270" width="59.7109375" style="646" bestFit="1" customWidth="1"/>
    <col min="11271" max="11271" width="57.85546875" style="646" bestFit="1" customWidth="1"/>
    <col min="11272" max="11272" width="35.28515625" style="646" bestFit="1" customWidth="1"/>
    <col min="11273" max="11273" width="28.140625" style="646" bestFit="1" customWidth="1"/>
    <col min="11274" max="11274" width="33.140625" style="646" bestFit="1" customWidth="1"/>
    <col min="11275" max="11275" width="26" style="646" bestFit="1" customWidth="1"/>
    <col min="11276" max="11276" width="19.140625" style="646" bestFit="1" customWidth="1"/>
    <col min="11277" max="11277" width="10.42578125" style="646" customWidth="1"/>
    <col min="11278" max="11278" width="11.85546875" style="646" customWidth="1"/>
    <col min="11279" max="11279" width="14.7109375" style="646" customWidth="1"/>
    <col min="11280" max="11280" width="9" style="646" bestFit="1" customWidth="1"/>
    <col min="11281" max="11520" width="9.140625" style="646"/>
    <col min="11521" max="11521" width="4.7109375" style="646" bestFit="1" customWidth="1"/>
    <col min="11522" max="11522" width="9.7109375" style="646" bestFit="1" customWidth="1"/>
    <col min="11523" max="11523" width="10" style="646" bestFit="1" customWidth="1"/>
    <col min="11524" max="11524" width="9.140625" style="646"/>
    <col min="11525" max="11525" width="22.85546875" style="646" customWidth="1"/>
    <col min="11526" max="11526" width="59.7109375" style="646" bestFit="1" customWidth="1"/>
    <col min="11527" max="11527" width="57.85546875" style="646" bestFit="1" customWidth="1"/>
    <col min="11528" max="11528" width="35.28515625" style="646" bestFit="1" customWidth="1"/>
    <col min="11529" max="11529" width="28.140625" style="646" bestFit="1" customWidth="1"/>
    <col min="11530" max="11530" width="33.140625" style="646" bestFit="1" customWidth="1"/>
    <col min="11531" max="11531" width="26" style="646" bestFit="1" customWidth="1"/>
    <col min="11532" max="11532" width="19.140625" style="646" bestFit="1" customWidth="1"/>
    <col min="11533" max="11533" width="10.42578125" style="646" customWidth="1"/>
    <col min="11534" max="11534" width="11.85546875" style="646" customWidth="1"/>
    <col min="11535" max="11535" width="14.7109375" style="646" customWidth="1"/>
    <col min="11536" max="11536" width="9" style="646" bestFit="1" customWidth="1"/>
    <col min="11537" max="11776" width="9.140625" style="646"/>
    <col min="11777" max="11777" width="4.7109375" style="646" bestFit="1" customWidth="1"/>
    <col min="11778" max="11778" width="9.7109375" style="646" bestFit="1" customWidth="1"/>
    <col min="11779" max="11779" width="10" style="646" bestFit="1" customWidth="1"/>
    <col min="11780" max="11780" width="9.140625" style="646"/>
    <col min="11781" max="11781" width="22.85546875" style="646" customWidth="1"/>
    <col min="11782" max="11782" width="59.7109375" style="646" bestFit="1" customWidth="1"/>
    <col min="11783" max="11783" width="57.85546875" style="646" bestFit="1" customWidth="1"/>
    <col min="11784" max="11784" width="35.28515625" style="646" bestFit="1" customWidth="1"/>
    <col min="11785" max="11785" width="28.140625" style="646" bestFit="1" customWidth="1"/>
    <col min="11786" max="11786" width="33.140625" style="646" bestFit="1" customWidth="1"/>
    <col min="11787" max="11787" width="26" style="646" bestFit="1" customWidth="1"/>
    <col min="11788" max="11788" width="19.140625" style="646" bestFit="1" customWidth="1"/>
    <col min="11789" max="11789" width="10.42578125" style="646" customWidth="1"/>
    <col min="11790" max="11790" width="11.85546875" style="646" customWidth="1"/>
    <col min="11791" max="11791" width="14.7109375" style="646" customWidth="1"/>
    <col min="11792" max="11792" width="9" style="646" bestFit="1" customWidth="1"/>
    <col min="11793" max="12032" width="9.140625" style="646"/>
    <col min="12033" max="12033" width="4.7109375" style="646" bestFit="1" customWidth="1"/>
    <col min="12034" max="12034" width="9.7109375" style="646" bestFit="1" customWidth="1"/>
    <col min="12035" max="12035" width="10" style="646" bestFit="1" customWidth="1"/>
    <col min="12036" max="12036" width="9.140625" style="646"/>
    <col min="12037" max="12037" width="22.85546875" style="646" customWidth="1"/>
    <col min="12038" max="12038" width="59.7109375" style="646" bestFit="1" customWidth="1"/>
    <col min="12039" max="12039" width="57.85546875" style="646" bestFit="1" customWidth="1"/>
    <col min="12040" max="12040" width="35.28515625" style="646" bestFit="1" customWidth="1"/>
    <col min="12041" max="12041" width="28.140625" style="646" bestFit="1" customWidth="1"/>
    <col min="12042" max="12042" width="33.140625" style="646" bestFit="1" customWidth="1"/>
    <col min="12043" max="12043" width="26" style="646" bestFit="1" customWidth="1"/>
    <col min="12044" max="12044" width="19.140625" style="646" bestFit="1" customWidth="1"/>
    <col min="12045" max="12045" width="10.42578125" style="646" customWidth="1"/>
    <col min="12046" max="12046" width="11.85546875" style="646" customWidth="1"/>
    <col min="12047" max="12047" width="14.7109375" style="646" customWidth="1"/>
    <col min="12048" max="12048" width="9" style="646" bestFit="1" customWidth="1"/>
    <col min="12049" max="12288" width="9.140625" style="646"/>
    <col min="12289" max="12289" width="4.7109375" style="646" bestFit="1" customWidth="1"/>
    <col min="12290" max="12290" width="9.7109375" style="646" bestFit="1" customWidth="1"/>
    <col min="12291" max="12291" width="10" style="646" bestFit="1" customWidth="1"/>
    <col min="12292" max="12292" width="9.140625" style="646"/>
    <col min="12293" max="12293" width="22.85546875" style="646" customWidth="1"/>
    <col min="12294" max="12294" width="59.7109375" style="646" bestFit="1" customWidth="1"/>
    <col min="12295" max="12295" width="57.85546875" style="646" bestFit="1" customWidth="1"/>
    <col min="12296" max="12296" width="35.28515625" style="646" bestFit="1" customWidth="1"/>
    <col min="12297" max="12297" width="28.140625" style="646" bestFit="1" customWidth="1"/>
    <col min="12298" max="12298" width="33.140625" style="646" bestFit="1" customWidth="1"/>
    <col min="12299" max="12299" width="26" style="646" bestFit="1" customWidth="1"/>
    <col min="12300" max="12300" width="19.140625" style="646" bestFit="1" customWidth="1"/>
    <col min="12301" max="12301" width="10.42578125" style="646" customWidth="1"/>
    <col min="12302" max="12302" width="11.85546875" style="646" customWidth="1"/>
    <col min="12303" max="12303" width="14.7109375" style="646" customWidth="1"/>
    <col min="12304" max="12304" width="9" style="646" bestFit="1" customWidth="1"/>
    <col min="12305" max="12544" width="9.140625" style="646"/>
    <col min="12545" max="12545" width="4.7109375" style="646" bestFit="1" customWidth="1"/>
    <col min="12546" max="12546" width="9.7109375" style="646" bestFit="1" customWidth="1"/>
    <col min="12547" max="12547" width="10" style="646" bestFit="1" customWidth="1"/>
    <col min="12548" max="12548" width="9.140625" style="646"/>
    <col min="12549" max="12549" width="22.85546875" style="646" customWidth="1"/>
    <col min="12550" max="12550" width="59.7109375" style="646" bestFit="1" customWidth="1"/>
    <col min="12551" max="12551" width="57.85546875" style="646" bestFit="1" customWidth="1"/>
    <col min="12552" max="12552" width="35.28515625" style="646" bestFit="1" customWidth="1"/>
    <col min="12553" max="12553" width="28.140625" style="646" bestFit="1" customWidth="1"/>
    <col min="12554" max="12554" width="33.140625" style="646" bestFit="1" customWidth="1"/>
    <col min="12555" max="12555" width="26" style="646" bestFit="1" customWidth="1"/>
    <col min="12556" max="12556" width="19.140625" style="646" bestFit="1" customWidth="1"/>
    <col min="12557" max="12557" width="10.42578125" style="646" customWidth="1"/>
    <col min="12558" max="12558" width="11.85546875" style="646" customWidth="1"/>
    <col min="12559" max="12559" width="14.7109375" style="646" customWidth="1"/>
    <col min="12560" max="12560" width="9" style="646" bestFit="1" customWidth="1"/>
    <col min="12561" max="12800" width="9.140625" style="646"/>
    <col min="12801" max="12801" width="4.7109375" style="646" bestFit="1" customWidth="1"/>
    <col min="12802" max="12802" width="9.7109375" style="646" bestFit="1" customWidth="1"/>
    <col min="12803" max="12803" width="10" style="646" bestFit="1" customWidth="1"/>
    <col min="12804" max="12804" width="9.140625" style="646"/>
    <col min="12805" max="12805" width="22.85546875" style="646" customWidth="1"/>
    <col min="12806" max="12806" width="59.7109375" style="646" bestFit="1" customWidth="1"/>
    <col min="12807" max="12807" width="57.85546875" style="646" bestFit="1" customWidth="1"/>
    <col min="12808" max="12808" width="35.28515625" style="646" bestFit="1" customWidth="1"/>
    <col min="12809" max="12809" width="28.140625" style="646" bestFit="1" customWidth="1"/>
    <col min="12810" max="12810" width="33.140625" style="646" bestFit="1" customWidth="1"/>
    <col min="12811" max="12811" width="26" style="646" bestFit="1" customWidth="1"/>
    <col min="12812" max="12812" width="19.140625" style="646" bestFit="1" customWidth="1"/>
    <col min="12813" max="12813" width="10.42578125" style="646" customWidth="1"/>
    <col min="12814" max="12814" width="11.85546875" style="646" customWidth="1"/>
    <col min="12815" max="12815" width="14.7109375" style="646" customWidth="1"/>
    <col min="12816" max="12816" width="9" style="646" bestFit="1" customWidth="1"/>
    <col min="12817" max="13056" width="9.140625" style="646"/>
    <col min="13057" max="13057" width="4.7109375" style="646" bestFit="1" customWidth="1"/>
    <col min="13058" max="13058" width="9.7109375" style="646" bestFit="1" customWidth="1"/>
    <col min="13059" max="13059" width="10" style="646" bestFit="1" customWidth="1"/>
    <col min="13060" max="13060" width="9.140625" style="646"/>
    <col min="13061" max="13061" width="22.85546875" style="646" customWidth="1"/>
    <col min="13062" max="13062" width="59.7109375" style="646" bestFit="1" customWidth="1"/>
    <col min="13063" max="13063" width="57.85546875" style="646" bestFit="1" customWidth="1"/>
    <col min="13064" max="13064" width="35.28515625" style="646" bestFit="1" customWidth="1"/>
    <col min="13065" max="13065" width="28.140625" style="646" bestFit="1" customWidth="1"/>
    <col min="13066" max="13066" width="33.140625" style="646" bestFit="1" customWidth="1"/>
    <col min="13067" max="13067" width="26" style="646" bestFit="1" customWidth="1"/>
    <col min="13068" max="13068" width="19.140625" style="646" bestFit="1" customWidth="1"/>
    <col min="13069" max="13069" width="10.42578125" style="646" customWidth="1"/>
    <col min="13070" max="13070" width="11.85546875" style="646" customWidth="1"/>
    <col min="13071" max="13071" width="14.7109375" style="646" customWidth="1"/>
    <col min="13072" max="13072" width="9" style="646" bestFit="1" customWidth="1"/>
    <col min="13073" max="13312" width="9.140625" style="646"/>
    <col min="13313" max="13313" width="4.7109375" style="646" bestFit="1" customWidth="1"/>
    <col min="13314" max="13314" width="9.7109375" style="646" bestFit="1" customWidth="1"/>
    <col min="13315" max="13315" width="10" style="646" bestFit="1" customWidth="1"/>
    <col min="13316" max="13316" width="9.140625" style="646"/>
    <col min="13317" max="13317" width="22.85546875" style="646" customWidth="1"/>
    <col min="13318" max="13318" width="59.7109375" style="646" bestFit="1" customWidth="1"/>
    <col min="13319" max="13319" width="57.85546875" style="646" bestFit="1" customWidth="1"/>
    <col min="13320" max="13320" width="35.28515625" style="646" bestFit="1" customWidth="1"/>
    <col min="13321" max="13321" width="28.140625" style="646" bestFit="1" customWidth="1"/>
    <col min="13322" max="13322" width="33.140625" style="646" bestFit="1" customWidth="1"/>
    <col min="13323" max="13323" width="26" style="646" bestFit="1" customWidth="1"/>
    <col min="13324" max="13324" width="19.140625" style="646" bestFit="1" customWidth="1"/>
    <col min="13325" max="13325" width="10.42578125" style="646" customWidth="1"/>
    <col min="13326" max="13326" width="11.85546875" style="646" customWidth="1"/>
    <col min="13327" max="13327" width="14.7109375" style="646" customWidth="1"/>
    <col min="13328" max="13328" width="9" style="646" bestFit="1" customWidth="1"/>
    <col min="13329" max="13568" width="9.140625" style="646"/>
    <col min="13569" max="13569" width="4.7109375" style="646" bestFit="1" customWidth="1"/>
    <col min="13570" max="13570" width="9.7109375" style="646" bestFit="1" customWidth="1"/>
    <col min="13571" max="13571" width="10" style="646" bestFit="1" customWidth="1"/>
    <col min="13572" max="13572" width="9.140625" style="646"/>
    <col min="13573" max="13573" width="22.85546875" style="646" customWidth="1"/>
    <col min="13574" max="13574" width="59.7109375" style="646" bestFit="1" customWidth="1"/>
    <col min="13575" max="13575" width="57.85546875" style="646" bestFit="1" customWidth="1"/>
    <col min="13576" max="13576" width="35.28515625" style="646" bestFit="1" customWidth="1"/>
    <col min="13577" max="13577" width="28.140625" style="646" bestFit="1" customWidth="1"/>
    <col min="13578" max="13578" width="33.140625" style="646" bestFit="1" customWidth="1"/>
    <col min="13579" max="13579" width="26" style="646" bestFit="1" customWidth="1"/>
    <col min="13580" max="13580" width="19.140625" style="646" bestFit="1" customWidth="1"/>
    <col min="13581" max="13581" width="10.42578125" style="646" customWidth="1"/>
    <col min="13582" max="13582" width="11.85546875" style="646" customWidth="1"/>
    <col min="13583" max="13583" width="14.7109375" style="646" customWidth="1"/>
    <col min="13584" max="13584" width="9" style="646" bestFit="1" customWidth="1"/>
    <col min="13585" max="13824" width="9.140625" style="646"/>
    <col min="13825" max="13825" width="4.7109375" style="646" bestFit="1" customWidth="1"/>
    <col min="13826" max="13826" width="9.7109375" style="646" bestFit="1" customWidth="1"/>
    <col min="13827" max="13827" width="10" style="646" bestFit="1" customWidth="1"/>
    <col min="13828" max="13828" width="9.140625" style="646"/>
    <col min="13829" max="13829" width="22.85546875" style="646" customWidth="1"/>
    <col min="13830" max="13830" width="59.7109375" style="646" bestFit="1" customWidth="1"/>
    <col min="13831" max="13831" width="57.85546875" style="646" bestFit="1" customWidth="1"/>
    <col min="13832" max="13832" width="35.28515625" style="646" bestFit="1" customWidth="1"/>
    <col min="13833" max="13833" width="28.140625" style="646" bestFit="1" customWidth="1"/>
    <col min="13834" max="13834" width="33.140625" style="646" bestFit="1" customWidth="1"/>
    <col min="13835" max="13835" width="26" style="646" bestFit="1" customWidth="1"/>
    <col min="13836" max="13836" width="19.140625" style="646" bestFit="1" customWidth="1"/>
    <col min="13837" max="13837" width="10.42578125" style="646" customWidth="1"/>
    <col min="13838" max="13838" width="11.85546875" style="646" customWidth="1"/>
    <col min="13839" max="13839" width="14.7109375" style="646" customWidth="1"/>
    <col min="13840" max="13840" width="9" style="646" bestFit="1" customWidth="1"/>
    <col min="13841" max="14080" width="9.140625" style="646"/>
    <col min="14081" max="14081" width="4.7109375" style="646" bestFit="1" customWidth="1"/>
    <col min="14082" max="14082" width="9.7109375" style="646" bestFit="1" customWidth="1"/>
    <col min="14083" max="14083" width="10" style="646" bestFit="1" customWidth="1"/>
    <col min="14084" max="14084" width="9.140625" style="646"/>
    <col min="14085" max="14085" width="22.85546875" style="646" customWidth="1"/>
    <col min="14086" max="14086" width="59.7109375" style="646" bestFit="1" customWidth="1"/>
    <col min="14087" max="14087" width="57.85546875" style="646" bestFit="1" customWidth="1"/>
    <col min="14088" max="14088" width="35.28515625" style="646" bestFit="1" customWidth="1"/>
    <col min="14089" max="14089" width="28.140625" style="646" bestFit="1" customWidth="1"/>
    <col min="14090" max="14090" width="33.140625" style="646" bestFit="1" customWidth="1"/>
    <col min="14091" max="14091" width="26" style="646" bestFit="1" customWidth="1"/>
    <col min="14092" max="14092" width="19.140625" style="646" bestFit="1" customWidth="1"/>
    <col min="14093" max="14093" width="10.42578125" style="646" customWidth="1"/>
    <col min="14094" max="14094" width="11.85546875" style="646" customWidth="1"/>
    <col min="14095" max="14095" width="14.7109375" style="646" customWidth="1"/>
    <col min="14096" max="14096" width="9" style="646" bestFit="1" customWidth="1"/>
    <col min="14097" max="14336" width="9.140625" style="646"/>
    <col min="14337" max="14337" width="4.7109375" style="646" bestFit="1" customWidth="1"/>
    <col min="14338" max="14338" width="9.7109375" style="646" bestFit="1" customWidth="1"/>
    <col min="14339" max="14339" width="10" style="646" bestFit="1" customWidth="1"/>
    <col min="14340" max="14340" width="9.140625" style="646"/>
    <col min="14341" max="14341" width="22.85546875" style="646" customWidth="1"/>
    <col min="14342" max="14342" width="59.7109375" style="646" bestFit="1" customWidth="1"/>
    <col min="14343" max="14343" width="57.85546875" style="646" bestFit="1" customWidth="1"/>
    <col min="14344" max="14344" width="35.28515625" style="646" bestFit="1" customWidth="1"/>
    <col min="14345" max="14345" width="28.140625" style="646" bestFit="1" customWidth="1"/>
    <col min="14346" max="14346" width="33.140625" style="646" bestFit="1" customWidth="1"/>
    <col min="14347" max="14347" width="26" style="646" bestFit="1" customWidth="1"/>
    <col min="14348" max="14348" width="19.140625" style="646" bestFit="1" customWidth="1"/>
    <col min="14349" max="14349" width="10.42578125" style="646" customWidth="1"/>
    <col min="14350" max="14350" width="11.85546875" style="646" customWidth="1"/>
    <col min="14351" max="14351" width="14.7109375" style="646" customWidth="1"/>
    <col min="14352" max="14352" width="9" style="646" bestFit="1" customWidth="1"/>
    <col min="14353" max="14592" width="9.140625" style="646"/>
    <col min="14593" max="14593" width="4.7109375" style="646" bestFit="1" customWidth="1"/>
    <col min="14594" max="14594" width="9.7109375" style="646" bestFit="1" customWidth="1"/>
    <col min="14595" max="14595" width="10" style="646" bestFit="1" customWidth="1"/>
    <col min="14596" max="14596" width="9.140625" style="646"/>
    <col min="14597" max="14597" width="22.85546875" style="646" customWidth="1"/>
    <col min="14598" max="14598" width="59.7109375" style="646" bestFit="1" customWidth="1"/>
    <col min="14599" max="14599" width="57.85546875" style="646" bestFit="1" customWidth="1"/>
    <col min="14600" max="14600" width="35.28515625" style="646" bestFit="1" customWidth="1"/>
    <col min="14601" max="14601" width="28.140625" style="646" bestFit="1" customWidth="1"/>
    <col min="14602" max="14602" width="33.140625" style="646" bestFit="1" customWidth="1"/>
    <col min="14603" max="14603" width="26" style="646" bestFit="1" customWidth="1"/>
    <col min="14604" max="14604" width="19.140625" style="646" bestFit="1" customWidth="1"/>
    <col min="14605" max="14605" width="10.42578125" style="646" customWidth="1"/>
    <col min="14606" max="14606" width="11.85546875" style="646" customWidth="1"/>
    <col min="14607" max="14607" width="14.7109375" style="646" customWidth="1"/>
    <col min="14608" max="14608" width="9" style="646" bestFit="1" customWidth="1"/>
    <col min="14609" max="14848" width="9.140625" style="646"/>
    <col min="14849" max="14849" width="4.7109375" style="646" bestFit="1" customWidth="1"/>
    <col min="14850" max="14850" width="9.7109375" style="646" bestFit="1" customWidth="1"/>
    <col min="14851" max="14851" width="10" style="646" bestFit="1" customWidth="1"/>
    <col min="14852" max="14852" width="9.140625" style="646"/>
    <col min="14853" max="14853" width="22.85546875" style="646" customWidth="1"/>
    <col min="14854" max="14854" width="59.7109375" style="646" bestFit="1" customWidth="1"/>
    <col min="14855" max="14855" width="57.85546875" style="646" bestFit="1" customWidth="1"/>
    <col min="14856" max="14856" width="35.28515625" style="646" bestFit="1" customWidth="1"/>
    <col min="14857" max="14857" width="28.140625" style="646" bestFit="1" customWidth="1"/>
    <col min="14858" max="14858" width="33.140625" style="646" bestFit="1" customWidth="1"/>
    <col min="14859" max="14859" width="26" style="646" bestFit="1" customWidth="1"/>
    <col min="14860" max="14860" width="19.140625" style="646" bestFit="1" customWidth="1"/>
    <col min="14861" max="14861" width="10.42578125" style="646" customWidth="1"/>
    <col min="14862" max="14862" width="11.85546875" style="646" customWidth="1"/>
    <col min="14863" max="14863" width="14.7109375" style="646" customWidth="1"/>
    <col min="14864" max="14864" width="9" style="646" bestFit="1" customWidth="1"/>
    <col min="14865" max="15104" width="9.140625" style="646"/>
    <col min="15105" max="15105" width="4.7109375" style="646" bestFit="1" customWidth="1"/>
    <col min="15106" max="15106" width="9.7109375" style="646" bestFit="1" customWidth="1"/>
    <col min="15107" max="15107" width="10" style="646" bestFit="1" customWidth="1"/>
    <col min="15108" max="15108" width="9.140625" style="646"/>
    <col min="15109" max="15109" width="22.85546875" style="646" customWidth="1"/>
    <col min="15110" max="15110" width="59.7109375" style="646" bestFit="1" customWidth="1"/>
    <col min="15111" max="15111" width="57.85546875" style="646" bestFit="1" customWidth="1"/>
    <col min="15112" max="15112" width="35.28515625" style="646" bestFit="1" customWidth="1"/>
    <col min="15113" max="15113" width="28.140625" style="646" bestFit="1" customWidth="1"/>
    <col min="15114" max="15114" width="33.140625" style="646" bestFit="1" customWidth="1"/>
    <col min="15115" max="15115" width="26" style="646" bestFit="1" customWidth="1"/>
    <col min="15116" max="15116" width="19.140625" style="646" bestFit="1" customWidth="1"/>
    <col min="15117" max="15117" width="10.42578125" style="646" customWidth="1"/>
    <col min="15118" max="15118" width="11.85546875" style="646" customWidth="1"/>
    <col min="15119" max="15119" width="14.7109375" style="646" customWidth="1"/>
    <col min="15120" max="15120" width="9" style="646" bestFit="1" customWidth="1"/>
    <col min="15121" max="15360" width="9.140625" style="646"/>
    <col min="15361" max="15361" width="4.7109375" style="646" bestFit="1" customWidth="1"/>
    <col min="15362" max="15362" width="9.7109375" style="646" bestFit="1" customWidth="1"/>
    <col min="15363" max="15363" width="10" style="646" bestFit="1" customWidth="1"/>
    <col min="15364" max="15364" width="9.140625" style="646"/>
    <col min="15365" max="15365" width="22.85546875" style="646" customWidth="1"/>
    <col min="15366" max="15366" width="59.7109375" style="646" bestFit="1" customWidth="1"/>
    <col min="15367" max="15367" width="57.85546875" style="646" bestFit="1" customWidth="1"/>
    <col min="15368" max="15368" width="35.28515625" style="646" bestFit="1" customWidth="1"/>
    <col min="15369" max="15369" width="28.140625" style="646" bestFit="1" customWidth="1"/>
    <col min="15370" max="15370" width="33.140625" style="646" bestFit="1" customWidth="1"/>
    <col min="15371" max="15371" width="26" style="646" bestFit="1" customWidth="1"/>
    <col min="15372" max="15372" width="19.140625" style="646" bestFit="1" customWidth="1"/>
    <col min="15373" max="15373" width="10.42578125" style="646" customWidth="1"/>
    <col min="15374" max="15374" width="11.85546875" style="646" customWidth="1"/>
    <col min="15375" max="15375" width="14.7109375" style="646" customWidth="1"/>
    <col min="15376" max="15376" width="9" style="646" bestFit="1" customWidth="1"/>
    <col min="15377" max="15616" width="9.140625" style="646"/>
    <col min="15617" max="15617" width="4.7109375" style="646" bestFit="1" customWidth="1"/>
    <col min="15618" max="15618" width="9.7109375" style="646" bestFit="1" customWidth="1"/>
    <col min="15619" max="15619" width="10" style="646" bestFit="1" customWidth="1"/>
    <col min="15620" max="15620" width="9.140625" style="646"/>
    <col min="15621" max="15621" width="22.85546875" style="646" customWidth="1"/>
    <col min="15622" max="15622" width="59.7109375" style="646" bestFit="1" customWidth="1"/>
    <col min="15623" max="15623" width="57.85546875" style="646" bestFit="1" customWidth="1"/>
    <col min="15624" max="15624" width="35.28515625" style="646" bestFit="1" customWidth="1"/>
    <col min="15625" max="15625" width="28.140625" style="646" bestFit="1" customWidth="1"/>
    <col min="15626" max="15626" width="33.140625" style="646" bestFit="1" customWidth="1"/>
    <col min="15627" max="15627" width="26" style="646" bestFit="1" customWidth="1"/>
    <col min="15628" max="15628" width="19.140625" style="646" bestFit="1" customWidth="1"/>
    <col min="15629" max="15629" width="10.42578125" style="646" customWidth="1"/>
    <col min="15630" max="15630" width="11.85546875" style="646" customWidth="1"/>
    <col min="15631" max="15631" width="14.7109375" style="646" customWidth="1"/>
    <col min="15632" max="15632" width="9" style="646" bestFit="1" customWidth="1"/>
    <col min="15633" max="15872" width="9.140625" style="646"/>
    <col min="15873" max="15873" width="4.7109375" style="646" bestFit="1" customWidth="1"/>
    <col min="15874" max="15874" width="9.7109375" style="646" bestFit="1" customWidth="1"/>
    <col min="15875" max="15875" width="10" style="646" bestFit="1" customWidth="1"/>
    <col min="15876" max="15876" width="9.140625" style="646"/>
    <col min="15877" max="15877" width="22.85546875" style="646" customWidth="1"/>
    <col min="15878" max="15878" width="59.7109375" style="646" bestFit="1" customWidth="1"/>
    <col min="15879" max="15879" width="57.85546875" style="646" bestFit="1" customWidth="1"/>
    <col min="15880" max="15880" width="35.28515625" style="646" bestFit="1" customWidth="1"/>
    <col min="15881" max="15881" width="28.140625" style="646" bestFit="1" customWidth="1"/>
    <col min="15882" max="15882" width="33.140625" style="646" bestFit="1" customWidth="1"/>
    <col min="15883" max="15883" width="26" style="646" bestFit="1" customWidth="1"/>
    <col min="15884" max="15884" width="19.140625" style="646" bestFit="1" customWidth="1"/>
    <col min="15885" max="15885" width="10.42578125" style="646" customWidth="1"/>
    <col min="15886" max="15886" width="11.85546875" style="646" customWidth="1"/>
    <col min="15887" max="15887" width="14.7109375" style="646" customWidth="1"/>
    <col min="15888" max="15888" width="9" style="646" bestFit="1" customWidth="1"/>
    <col min="15889" max="16128" width="9.140625" style="646"/>
    <col min="16129" max="16129" width="4.7109375" style="646" bestFit="1" customWidth="1"/>
    <col min="16130" max="16130" width="9.7109375" style="646" bestFit="1" customWidth="1"/>
    <col min="16131" max="16131" width="10" style="646" bestFit="1" customWidth="1"/>
    <col min="16132" max="16132" width="9.140625" style="646"/>
    <col min="16133" max="16133" width="22.85546875" style="646" customWidth="1"/>
    <col min="16134" max="16134" width="59.7109375" style="646" bestFit="1" customWidth="1"/>
    <col min="16135" max="16135" width="57.85546875" style="646" bestFit="1" customWidth="1"/>
    <col min="16136" max="16136" width="35.28515625" style="646" bestFit="1" customWidth="1"/>
    <col min="16137" max="16137" width="28.140625" style="646" bestFit="1" customWidth="1"/>
    <col min="16138" max="16138" width="33.140625" style="646" bestFit="1" customWidth="1"/>
    <col min="16139" max="16139" width="26" style="646" bestFit="1" customWidth="1"/>
    <col min="16140" max="16140" width="19.140625" style="646" bestFit="1" customWidth="1"/>
    <col min="16141" max="16141" width="10.42578125" style="646" customWidth="1"/>
    <col min="16142" max="16142" width="11.85546875" style="646" customWidth="1"/>
    <col min="16143" max="16143" width="14.7109375" style="646" customWidth="1"/>
    <col min="16144" max="16144" width="9" style="646" bestFit="1" customWidth="1"/>
    <col min="16145" max="16384" width="9.140625" style="646"/>
  </cols>
  <sheetData>
    <row r="1" spans="1:18" ht="15" customHeight="1" x14ac:dyDescent="0.2"/>
    <row r="2" spans="1:18" ht="15" customHeight="1" x14ac:dyDescent="0.2">
      <c r="A2" s="648" t="s">
        <v>6316</v>
      </c>
    </row>
    <row r="3" spans="1:18" ht="15" customHeight="1" x14ac:dyDescent="0.2"/>
    <row r="4" spans="1:18" s="4" customFormat="1" ht="41.25" customHeight="1" x14ac:dyDescent="0.2">
      <c r="A4" s="1439" t="s">
        <v>0</v>
      </c>
      <c r="B4" s="1441" t="s">
        <v>1</v>
      </c>
      <c r="C4" s="1441" t="s">
        <v>2</v>
      </c>
      <c r="D4" s="1441" t="s">
        <v>3</v>
      </c>
      <c r="E4" s="1439" t="s">
        <v>4</v>
      </c>
      <c r="F4" s="1439" t="s">
        <v>5</v>
      </c>
      <c r="G4" s="1439" t="s">
        <v>6</v>
      </c>
      <c r="H4" s="1443" t="s">
        <v>7</v>
      </c>
      <c r="I4" s="1443"/>
      <c r="J4" s="1439" t="s">
        <v>8</v>
      </c>
      <c r="K4" s="1444" t="s">
        <v>9</v>
      </c>
      <c r="L4" s="1445"/>
      <c r="M4" s="1446" t="s">
        <v>10</v>
      </c>
      <c r="N4" s="1446"/>
      <c r="O4" s="1446" t="s">
        <v>11</v>
      </c>
      <c r="P4" s="1446"/>
      <c r="Q4" s="1439" t="s">
        <v>12</v>
      </c>
      <c r="R4" s="1441" t="s">
        <v>13</v>
      </c>
    </row>
    <row r="5" spans="1:18" s="4" customFormat="1" ht="21" customHeight="1" x14ac:dyDescent="0.2">
      <c r="A5" s="1440"/>
      <c r="B5" s="1442"/>
      <c r="C5" s="1442"/>
      <c r="D5" s="1442"/>
      <c r="E5" s="1440"/>
      <c r="F5" s="1440"/>
      <c r="G5" s="1440"/>
      <c r="H5" s="649" t="s">
        <v>14</v>
      </c>
      <c r="I5" s="649" t="s">
        <v>15</v>
      </c>
      <c r="J5" s="1440"/>
      <c r="K5" s="650">
        <v>2018</v>
      </c>
      <c r="L5" s="650">
        <v>2019</v>
      </c>
      <c r="M5" s="651">
        <v>2018</v>
      </c>
      <c r="N5" s="651">
        <v>2019</v>
      </c>
      <c r="O5" s="651">
        <v>2018</v>
      </c>
      <c r="P5" s="651">
        <v>2019</v>
      </c>
      <c r="Q5" s="1440"/>
      <c r="R5" s="1442"/>
    </row>
    <row r="6" spans="1:18" s="4" customFormat="1" ht="15" customHeight="1" x14ac:dyDescent="0.2">
      <c r="A6" s="652" t="s">
        <v>16</v>
      </c>
      <c r="B6" s="649" t="s">
        <v>17</v>
      </c>
      <c r="C6" s="649" t="s">
        <v>18</v>
      </c>
      <c r="D6" s="649" t="s">
        <v>19</v>
      </c>
      <c r="E6" s="652" t="s">
        <v>20</v>
      </c>
      <c r="F6" s="652" t="s">
        <v>21</v>
      </c>
      <c r="G6" s="652" t="s">
        <v>22</v>
      </c>
      <c r="H6" s="649" t="s">
        <v>23</v>
      </c>
      <c r="I6" s="649" t="s">
        <v>24</v>
      </c>
      <c r="J6" s="652" t="s">
        <v>25</v>
      </c>
      <c r="K6" s="650" t="s">
        <v>26</v>
      </c>
      <c r="L6" s="650" t="s">
        <v>27</v>
      </c>
      <c r="M6" s="653" t="s">
        <v>28</v>
      </c>
      <c r="N6" s="653" t="s">
        <v>29</v>
      </c>
      <c r="O6" s="653" t="s">
        <v>30</v>
      </c>
      <c r="P6" s="653" t="s">
        <v>31</v>
      </c>
      <c r="Q6" s="652" t="s">
        <v>32</v>
      </c>
      <c r="R6" s="649" t="s">
        <v>33</v>
      </c>
    </row>
    <row r="7" spans="1:18" s="4" customFormat="1" ht="58.5" customHeight="1" x14ac:dyDescent="0.2">
      <c r="A7" s="976">
        <v>1</v>
      </c>
      <c r="B7" s="978">
        <v>1</v>
      </c>
      <c r="C7" s="978">
        <v>4</v>
      </c>
      <c r="D7" s="978">
        <v>5</v>
      </c>
      <c r="E7" s="1342" t="s">
        <v>6137</v>
      </c>
      <c r="F7" s="978" t="s">
        <v>6138</v>
      </c>
      <c r="G7" s="978" t="s">
        <v>6139</v>
      </c>
      <c r="H7" s="654" t="s">
        <v>6140</v>
      </c>
      <c r="I7" s="654" t="s">
        <v>6141</v>
      </c>
      <c r="J7" s="978" t="s">
        <v>6142</v>
      </c>
      <c r="K7" s="982" t="s">
        <v>161</v>
      </c>
      <c r="L7" s="982"/>
      <c r="M7" s="1447">
        <v>7104.09</v>
      </c>
      <c r="N7" s="1074"/>
      <c r="O7" s="1447">
        <v>7104.09</v>
      </c>
      <c r="P7" s="1074"/>
      <c r="Q7" s="978" t="s">
        <v>2219</v>
      </c>
      <c r="R7" s="978" t="s">
        <v>6143</v>
      </c>
    </row>
    <row r="8" spans="1:18" s="4" customFormat="1" ht="51" customHeight="1" x14ac:dyDescent="0.2">
      <c r="A8" s="1076"/>
      <c r="B8" s="1081"/>
      <c r="C8" s="1081"/>
      <c r="D8" s="1081"/>
      <c r="E8" s="1343"/>
      <c r="F8" s="1081"/>
      <c r="G8" s="1081"/>
      <c r="H8" s="654" t="s">
        <v>6144</v>
      </c>
      <c r="I8" s="654">
        <v>800</v>
      </c>
      <c r="J8" s="1081"/>
      <c r="K8" s="1340"/>
      <c r="L8" s="1340"/>
      <c r="M8" s="1448"/>
      <c r="N8" s="1348"/>
      <c r="O8" s="1448"/>
      <c r="P8" s="1348"/>
      <c r="Q8" s="1081"/>
      <c r="R8" s="1081"/>
    </row>
    <row r="9" spans="1:18" s="4" customFormat="1" ht="44.25" customHeight="1" x14ac:dyDescent="0.2">
      <c r="A9" s="1076"/>
      <c r="B9" s="1081"/>
      <c r="C9" s="1081"/>
      <c r="D9" s="1081"/>
      <c r="E9" s="1343"/>
      <c r="F9" s="1081"/>
      <c r="G9" s="1081"/>
      <c r="H9" s="654" t="s">
        <v>6145</v>
      </c>
      <c r="I9" s="654">
        <v>800</v>
      </c>
      <c r="J9" s="1081"/>
      <c r="K9" s="1340"/>
      <c r="L9" s="1340"/>
      <c r="M9" s="1448"/>
      <c r="N9" s="1348"/>
      <c r="O9" s="1448"/>
      <c r="P9" s="1348"/>
      <c r="Q9" s="1081"/>
      <c r="R9" s="1081"/>
    </row>
    <row r="10" spans="1:18" s="146" customFormat="1" ht="41.25" customHeight="1" x14ac:dyDescent="0.2">
      <c r="A10" s="977"/>
      <c r="B10" s="979"/>
      <c r="C10" s="979"/>
      <c r="D10" s="979"/>
      <c r="E10" s="1344"/>
      <c r="F10" s="979"/>
      <c r="G10" s="979"/>
      <c r="H10" s="353" t="s">
        <v>4087</v>
      </c>
      <c r="I10" s="311" t="s">
        <v>193</v>
      </c>
      <c r="J10" s="979"/>
      <c r="K10" s="983"/>
      <c r="L10" s="983"/>
      <c r="M10" s="1449"/>
      <c r="N10" s="1075"/>
      <c r="O10" s="1449"/>
      <c r="P10" s="1075"/>
      <c r="Q10" s="979"/>
      <c r="R10" s="979"/>
    </row>
    <row r="11" spans="1:18" s="146" customFormat="1" ht="73.5" customHeight="1" x14ac:dyDescent="0.2">
      <c r="A11" s="976">
        <v>2</v>
      </c>
      <c r="B11" s="978">
        <v>1</v>
      </c>
      <c r="C11" s="978">
        <v>4</v>
      </c>
      <c r="D11" s="978">
        <v>5</v>
      </c>
      <c r="E11" s="1342" t="s">
        <v>6146</v>
      </c>
      <c r="F11" s="978" t="s">
        <v>6147</v>
      </c>
      <c r="G11" s="978" t="s">
        <v>6148</v>
      </c>
      <c r="H11" s="330" t="s">
        <v>6149</v>
      </c>
      <c r="I11" s="330" t="s">
        <v>6150</v>
      </c>
      <c r="J11" s="978" t="s">
        <v>6151</v>
      </c>
      <c r="K11" s="982" t="s">
        <v>73</v>
      </c>
      <c r="L11" s="982"/>
      <c r="M11" s="1447">
        <v>13844.99</v>
      </c>
      <c r="N11" s="1074"/>
      <c r="O11" s="1447">
        <v>13844.99</v>
      </c>
      <c r="P11" s="1074"/>
      <c r="Q11" s="978" t="s">
        <v>2219</v>
      </c>
      <c r="R11" s="978" t="s">
        <v>6143</v>
      </c>
    </row>
    <row r="12" spans="1:18" s="146" customFormat="1" ht="62.25" customHeight="1" x14ac:dyDescent="0.2">
      <c r="A12" s="1076"/>
      <c r="B12" s="1081"/>
      <c r="C12" s="1081"/>
      <c r="D12" s="1081"/>
      <c r="E12" s="1343"/>
      <c r="F12" s="1081"/>
      <c r="G12" s="1081"/>
      <c r="H12" s="330" t="s">
        <v>6152</v>
      </c>
      <c r="I12" s="330">
        <v>200</v>
      </c>
      <c r="J12" s="1081"/>
      <c r="K12" s="1340"/>
      <c r="L12" s="1340"/>
      <c r="M12" s="1448"/>
      <c r="N12" s="1348"/>
      <c r="O12" s="1448"/>
      <c r="P12" s="1348"/>
      <c r="Q12" s="1081"/>
      <c r="R12" s="1081"/>
    </row>
    <row r="13" spans="1:18" s="146" customFormat="1" ht="67.5" customHeight="1" x14ac:dyDescent="0.2">
      <c r="A13" s="1076"/>
      <c r="B13" s="1081"/>
      <c r="C13" s="1081"/>
      <c r="D13" s="1081"/>
      <c r="E13" s="1343"/>
      <c r="F13" s="1081"/>
      <c r="G13" s="1081"/>
      <c r="H13" s="330" t="s">
        <v>6153</v>
      </c>
      <c r="I13" s="330">
        <v>300</v>
      </c>
      <c r="J13" s="1081"/>
      <c r="K13" s="1340"/>
      <c r="L13" s="1340"/>
      <c r="M13" s="1448"/>
      <c r="N13" s="1348"/>
      <c r="O13" s="1448"/>
      <c r="P13" s="1348"/>
      <c r="Q13" s="1081"/>
      <c r="R13" s="1081"/>
    </row>
    <row r="14" spans="1:18" s="146" customFormat="1" ht="60" customHeight="1" x14ac:dyDescent="0.2">
      <c r="A14" s="1076"/>
      <c r="B14" s="979"/>
      <c r="C14" s="979"/>
      <c r="D14" s="979"/>
      <c r="E14" s="1344"/>
      <c r="F14" s="979"/>
      <c r="G14" s="979"/>
      <c r="H14" s="330" t="s">
        <v>6154</v>
      </c>
      <c r="I14" s="311" t="s">
        <v>39</v>
      </c>
      <c r="J14" s="979"/>
      <c r="K14" s="983"/>
      <c r="L14" s="983"/>
      <c r="M14" s="1449"/>
      <c r="N14" s="1075"/>
      <c r="O14" s="1449"/>
      <c r="P14" s="1075"/>
      <c r="Q14" s="979"/>
      <c r="R14" s="979"/>
    </row>
    <row r="15" spans="1:18" s="146" customFormat="1" ht="370.5" customHeight="1" x14ac:dyDescent="0.2">
      <c r="A15" s="356">
        <v>3</v>
      </c>
      <c r="B15" s="330">
        <v>1</v>
      </c>
      <c r="C15" s="330">
        <v>4</v>
      </c>
      <c r="D15" s="330">
        <v>5</v>
      </c>
      <c r="E15" s="392" t="s">
        <v>6155</v>
      </c>
      <c r="F15" s="330" t="s">
        <v>6156</v>
      </c>
      <c r="G15" s="330" t="s">
        <v>250</v>
      </c>
      <c r="H15" s="330" t="s">
        <v>6149</v>
      </c>
      <c r="I15" s="311" t="s">
        <v>1687</v>
      </c>
      <c r="J15" s="330" t="s">
        <v>6157</v>
      </c>
      <c r="K15" s="353" t="s">
        <v>41</v>
      </c>
      <c r="L15" s="353"/>
      <c r="M15" s="655">
        <v>21700</v>
      </c>
      <c r="N15" s="349"/>
      <c r="O15" s="655">
        <v>21700</v>
      </c>
      <c r="P15" s="349"/>
      <c r="Q15" s="330" t="s">
        <v>2219</v>
      </c>
      <c r="R15" s="330" t="s">
        <v>6143</v>
      </c>
    </row>
    <row r="16" spans="1:18" s="129" customFormat="1" ht="408" customHeight="1" x14ac:dyDescent="0.25">
      <c r="A16" s="356">
        <v>4</v>
      </c>
      <c r="B16" s="358">
        <v>1</v>
      </c>
      <c r="C16" s="358">
        <v>4</v>
      </c>
      <c r="D16" s="358">
        <v>5</v>
      </c>
      <c r="E16" s="392" t="s">
        <v>6158</v>
      </c>
      <c r="F16" s="330" t="s">
        <v>6159</v>
      </c>
      <c r="G16" s="330" t="s">
        <v>6160</v>
      </c>
      <c r="H16" s="330" t="s">
        <v>6149</v>
      </c>
      <c r="I16" s="311" t="s">
        <v>293</v>
      </c>
      <c r="J16" s="330" t="s">
        <v>6161</v>
      </c>
      <c r="K16" s="353" t="s">
        <v>73</v>
      </c>
      <c r="L16" s="361"/>
      <c r="M16" s="655">
        <v>23900</v>
      </c>
      <c r="N16" s="478"/>
      <c r="O16" s="655">
        <v>23900</v>
      </c>
      <c r="P16" s="478"/>
      <c r="Q16" s="330" t="s">
        <v>2219</v>
      </c>
      <c r="R16" s="330" t="s">
        <v>6143</v>
      </c>
    </row>
    <row r="17" spans="1:21" s="129" customFormat="1" ht="200.25" customHeight="1" x14ac:dyDescent="0.25">
      <c r="A17" s="1450">
        <v>5</v>
      </c>
      <c r="B17" s="976">
        <v>1</v>
      </c>
      <c r="C17" s="976">
        <v>4</v>
      </c>
      <c r="D17" s="978">
        <v>5</v>
      </c>
      <c r="E17" s="978" t="s">
        <v>6162</v>
      </c>
      <c r="F17" s="978" t="s">
        <v>6163</v>
      </c>
      <c r="G17" s="1452" t="s">
        <v>6164</v>
      </c>
      <c r="H17" s="654" t="s">
        <v>6165</v>
      </c>
      <c r="I17" s="311" t="s">
        <v>6166</v>
      </c>
      <c r="J17" s="1455" t="s">
        <v>6167</v>
      </c>
      <c r="K17" s="982" t="s">
        <v>81</v>
      </c>
      <c r="L17" s="1457"/>
      <c r="M17" s="995">
        <v>24964</v>
      </c>
      <c r="N17" s="1460"/>
      <c r="O17" s="995">
        <v>24964</v>
      </c>
      <c r="P17" s="1460"/>
      <c r="Q17" s="978" t="s">
        <v>2349</v>
      </c>
      <c r="R17" s="978" t="s">
        <v>6168</v>
      </c>
    </row>
    <row r="18" spans="1:21" s="129" customFormat="1" ht="200.25" customHeight="1" x14ac:dyDescent="0.25">
      <c r="A18" s="1451"/>
      <c r="B18" s="1076"/>
      <c r="C18" s="1076"/>
      <c r="D18" s="1081"/>
      <c r="E18" s="1081"/>
      <c r="F18" s="1081"/>
      <c r="G18" s="1453"/>
      <c r="H18" s="654" t="s">
        <v>172</v>
      </c>
      <c r="I18" s="311" t="s">
        <v>293</v>
      </c>
      <c r="J18" s="1456"/>
      <c r="K18" s="1340"/>
      <c r="L18" s="1458"/>
      <c r="M18" s="1080"/>
      <c r="N18" s="1461"/>
      <c r="O18" s="1080"/>
      <c r="P18" s="1461"/>
      <c r="Q18" s="1081"/>
      <c r="R18" s="1081"/>
    </row>
    <row r="19" spans="1:21" s="129" customFormat="1" ht="42.75" customHeight="1" x14ac:dyDescent="0.25">
      <c r="A19" s="1451"/>
      <c r="B19" s="977"/>
      <c r="C19" s="977"/>
      <c r="D19" s="979"/>
      <c r="E19" s="979"/>
      <c r="F19" s="979"/>
      <c r="G19" s="1454"/>
      <c r="H19" s="353" t="s">
        <v>6169</v>
      </c>
      <c r="I19" s="311" t="s">
        <v>6170</v>
      </c>
      <c r="J19" s="988"/>
      <c r="K19" s="983"/>
      <c r="L19" s="1459"/>
      <c r="M19" s="996"/>
      <c r="N19" s="1462"/>
      <c r="O19" s="996"/>
      <c r="P19" s="1462"/>
      <c r="Q19" s="979"/>
      <c r="R19" s="979"/>
    </row>
    <row r="20" spans="1:21" s="129" customFormat="1" ht="200.25" customHeight="1" x14ac:dyDescent="0.25">
      <c r="A20" s="337">
        <v>6</v>
      </c>
      <c r="B20" s="337">
        <v>1</v>
      </c>
      <c r="C20" s="337">
        <v>4</v>
      </c>
      <c r="D20" s="330">
        <v>5</v>
      </c>
      <c r="E20" s="330" t="s">
        <v>6171</v>
      </c>
      <c r="F20" s="330" t="s">
        <v>6172</v>
      </c>
      <c r="G20" s="330" t="s">
        <v>79</v>
      </c>
      <c r="H20" s="353" t="s">
        <v>3420</v>
      </c>
      <c r="I20" s="311" t="s">
        <v>970</v>
      </c>
      <c r="J20" s="330" t="s">
        <v>6173</v>
      </c>
      <c r="K20" s="353" t="s">
        <v>161</v>
      </c>
      <c r="L20" s="656"/>
      <c r="M20" s="350">
        <v>28275.5</v>
      </c>
      <c r="N20" s="657"/>
      <c r="O20" s="350">
        <v>21650.5</v>
      </c>
      <c r="P20" s="657"/>
      <c r="Q20" s="330" t="s">
        <v>3430</v>
      </c>
      <c r="R20" s="330" t="s">
        <v>6174</v>
      </c>
    </row>
    <row r="21" spans="1:21" s="129" customFormat="1" ht="200.25" customHeight="1" x14ac:dyDescent="0.25">
      <c r="A21" s="356">
        <v>7</v>
      </c>
      <c r="B21" s="337">
        <v>1</v>
      </c>
      <c r="C21" s="337">
        <v>4</v>
      </c>
      <c r="D21" s="330">
        <v>2</v>
      </c>
      <c r="E21" s="330" t="s">
        <v>6175</v>
      </c>
      <c r="F21" s="330" t="s">
        <v>6176</v>
      </c>
      <c r="G21" s="330" t="s">
        <v>250</v>
      </c>
      <c r="H21" s="353" t="s">
        <v>3420</v>
      </c>
      <c r="I21" s="311" t="s">
        <v>1008</v>
      </c>
      <c r="J21" s="330" t="s">
        <v>6177</v>
      </c>
      <c r="K21" s="353"/>
      <c r="L21" s="353" t="s">
        <v>41</v>
      </c>
      <c r="M21" s="350"/>
      <c r="N21" s="350">
        <v>73755</v>
      </c>
      <c r="O21" s="350"/>
      <c r="P21" s="350">
        <v>73755</v>
      </c>
      <c r="Q21" s="330" t="s">
        <v>2219</v>
      </c>
      <c r="R21" s="330" t="s">
        <v>6143</v>
      </c>
    </row>
    <row r="22" spans="1:21" s="129" customFormat="1" ht="305.25" customHeight="1" x14ac:dyDescent="0.25">
      <c r="A22" s="356">
        <v>8</v>
      </c>
      <c r="B22" s="337">
        <v>1</v>
      </c>
      <c r="C22" s="337">
        <v>4</v>
      </c>
      <c r="D22" s="330">
        <v>5</v>
      </c>
      <c r="E22" s="330" t="s">
        <v>6178</v>
      </c>
      <c r="F22" s="330" t="s">
        <v>6179</v>
      </c>
      <c r="G22" s="330" t="s">
        <v>250</v>
      </c>
      <c r="H22" s="353" t="s">
        <v>3420</v>
      </c>
      <c r="I22" s="311" t="s">
        <v>293</v>
      </c>
      <c r="J22" s="330" t="s">
        <v>6180</v>
      </c>
      <c r="K22" s="353"/>
      <c r="L22" s="353" t="s">
        <v>52</v>
      </c>
      <c r="M22" s="350"/>
      <c r="N22" s="350">
        <v>29299</v>
      </c>
      <c r="O22" s="350"/>
      <c r="P22" s="350">
        <v>29299</v>
      </c>
      <c r="Q22" s="330" t="s">
        <v>2219</v>
      </c>
      <c r="R22" s="330" t="s">
        <v>6143</v>
      </c>
    </row>
    <row r="23" spans="1:21" s="129" customFormat="1" ht="195.75" customHeight="1" x14ac:dyDescent="0.25">
      <c r="A23" s="356">
        <v>9</v>
      </c>
      <c r="B23" s="356">
        <v>1</v>
      </c>
      <c r="C23" s="356">
        <v>4</v>
      </c>
      <c r="D23" s="358">
        <v>5</v>
      </c>
      <c r="E23" s="330" t="s">
        <v>6181</v>
      </c>
      <c r="F23" s="330" t="s">
        <v>6182</v>
      </c>
      <c r="G23" s="330" t="s">
        <v>250</v>
      </c>
      <c r="H23" s="353" t="s">
        <v>3420</v>
      </c>
      <c r="I23" s="311" t="s">
        <v>1687</v>
      </c>
      <c r="J23" s="330" t="s">
        <v>6183</v>
      </c>
      <c r="K23" s="361"/>
      <c r="L23" s="353" t="s">
        <v>52</v>
      </c>
      <c r="M23" s="354"/>
      <c r="N23" s="657">
        <v>48825</v>
      </c>
      <c r="O23" s="354"/>
      <c r="P23" s="657">
        <v>48825</v>
      </c>
      <c r="Q23" s="330" t="s">
        <v>2219</v>
      </c>
      <c r="R23" s="330" t="s">
        <v>6143</v>
      </c>
    </row>
    <row r="24" spans="1:21" s="129" customFormat="1" ht="100.5" customHeight="1" x14ac:dyDescent="0.25">
      <c r="A24" s="356">
        <v>10</v>
      </c>
      <c r="B24" s="337">
        <v>1</v>
      </c>
      <c r="C24" s="330">
        <v>4</v>
      </c>
      <c r="D24" s="337">
        <v>2</v>
      </c>
      <c r="E24" s="392" t="s">
        <v>6184</v>
      </c>
      <c r="F24" s="330" t="s">
        <v>6185</v>
      </c>
      <c r="G24" s="337" t="s">
        <v>465</v>
      </c>
      <c r="H24" s="330" t="s">
        <v>952</v>
      </c>
      <c r="I24" s="311" t="s">
        <v>2543</v>
      </c>
      <c r="J24" s="330" t="s">
        <v>6186</v>
      </c>
      <c r="K24" s="353"/>
      <c r="L24" s="353" t="s">
        <v>52</v>
      </c>
      <c r="M24" s="350"/>
      <c r="N24" s="350">
        <v>57774.16</v>
      </c>
      <c r="O24" s="350"/>
      <c r="P24" s="350">
        <v>57774.16</v>
      </c>
      <c r="Q24" s="330" t="s">
        <v>2219</v>
      </c>
      <c r="R24" s="330" t="s">
        <v>6143</v>
      </c>
      <c r="U24" s="658"/>
    </row>
    <row r="26" spans="1:21" ht="15" x14ac:dyDescent="0.25">
      <c r="M26" s="1031" t="s">
        <v>242</v>
      </c>
      <c r="N26" s="1032"/>
      <c r="O26" s="1033" t="s">
        <v>243</v>
      </c>
      <c r="P26" s="1033"/>
    </row>
    <row r="27" spans="1:21" ht="15" x14ac:dyDescent="0.25">
      <c r="M27" s="399" t="s">
        <v>244</v>
      </c>
      <c r="N27" s="399" t="s">
        <v>245</v>
      </c>
      <c r="O27" s="399" t="s">
        <v>244</v>
      </c>
      <c r="P27" s="399" t="s">
        <v>245</v>
      </c>
    </row>
    <row r="28" spans="1:21" ht="15" x14ac:dyDescent="0.25">
      <c r="M28" s="62">
        <v>8</v>
      </c>
      <c r="N28" s="375">
        <f>O7+O11+O15+O16+P21+P22+P23+P24</f>
        <v>276202.23999999999</v>
      </c>
      <c r="O28" s="380">
        <v>2</v>
      </c>
      <c r="P28" s="375">
        <f>O17+O20</f>
        <v>46614.5</v>
      </c>
    </row>
    <row r="56" spans="13:16" x14ac:dyDescent="0.2">
      <c r="M56" s="646"/>
      <c r="N56" s="646"/>
      <c r="O56" s="646"/>
      <c r="P56" s="646"/>
    </row>
    <row r="57" spans="13:16" x14ac:dyDescent="0.2">
      <c r="M57" s="646"/>
      <c r="N57" s="646"/>
      <c r="O57" s="646"/>
      <c r="P57" s="646"/>
    </row>
    <row r="58" spans="13:16" x14ac:dyDescent="0.2">
      <c r="M58" s="646"/>
      <c r="N58" s="646"/>
      <c r="O58" s="646"/>
      <c r="P58" s="646"/>
    </row>
  </sheetData>
  <mergeCells count="64">
    <mergeCell ref="Q17:Q19"/>
    <mergeCell ref="R17:R19"/>
    <mergeCell ref="M26:N26"/>
    <mergeCell ref="O26:P26"/>
    <mergeCell ref="K17:K19"/>
    <mergeCell ref="L17:L19"/>
    <mergeCell ref="M17:M19"/>
    <mergeCell ref="N17:N19"/>
    <mergeCell ref="O17:O19"/>
    <mergeCell ref="P17:P19"/>
    <mergeCell ref="Q11:Q14"/>
    <mergeCell ref="R11:R14"/>
    <mergeCell ref="A17:A19"/>
    <mergeCell ref="B17:B19"/>
    <mergeCell ref="C17:C19"/>
    <mergeCell ref="D17:D19"/>
    <mergeCell ref="E17:E19"/>
    <mergeCell ref="F17:F19"/>
    <mergeCell ref="G17:G19"/>
    <mergeCell ref="J17:J19"/>
    <mergeCell ref="K11:K14"/>
    <mergeCell ref="L11:L14"/>
    <mergeCell ref="M11:M14"/>
    <mergeCell ref="N11:N14"/>
    <mergeCell ref="O11:O14"/>
    <mergeCell ref="P11:P14"/>
    <mergeCell ref="Q7:Q10"/>
    <mergeCell ref="R7:R10"/>
    <mergeCell ref="A11:A14"/>
    <mergeCell ref="B11:B14"/>
    <mergeCell ref="C11:C14"/>
    <mergeCell ref="D11:D14"/>
    <mergeCell ref="E11:E14"/>
    <mergeCell ref="F11:F14"/>
    <mergeCell ref="G11:G14"/>
    <mergeCell ref="J11:J14"/>
    <mergeCell ref="K7:K10"/>
    <mergeCell ref="L7:L10"/>
    <mergeCell ref="M7:M10"/>
    <mergeCell ref="N7:N10"/>
    <mergeCell ref="O7:O10"/>
    <mergeCell ref="P7:P10"/>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91F2-C828-4B1F-9AE1-95C5502A10B6}">
  <dimension ref="A1:T28"/>
  <sheetViews>
    <sheetView topLeftCell="A22" zoomScale="70" zoomScaleNormal="70" workbookViewId="0">
      <selection activeCell="K29" sqref="K29"/>
    </sheetView>
  </sheetViews>
  <sheetFormatPr defaultRowHeight="15" x14ac:dyDescent="0.25"/>
  <cols>
    <col min="1" max="1" width="4.7109375" customWidth="1"/>
    <col min="2" max="2" width="8.71093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7109375" customWidth="1"/>
    <col min="11" max="11" width="13.28515625" customWidth="1"/>
    <col min="12" max="12" width="12.7109375" customWidth="1"/>
    <col min="13" max="16" width="14.7109375" customWidth="1"/>
    <col min="17" max="17" width="19.28515625" customWidth="1"/>
    <col min="18" max="18" width="19.42578125" customWidth="1"/>
    <col min="19" max="19" width="19.5703125" customWidth="1"/>
    <col min="20" max="20" width="10.42578125" bestFit="1" customWidth="1"/>
    <col min="250" max="250" width="4.7109375" bestFit="1" customWidth="1"/>
    <col min="251" max="251" width="9.7109375" bestFit="1" customWidth="1"/>
    <col min="252" max="252" width="10" bestFit="1" customWidth="1"/>
    <col min="253" max="253" width="8.7109375" bestFit="1" customWidth="1"/>
    <col min="254" max="254" width="22.7109375" customWidth="1"/>
    <col min="255" max="255" width="59.7109375" bestFit="1" customWidth="1"/>
    <col min="256" max="256" width="57.7109375" bestFit="1" customWidth="1"/>
    <col min="257" max="257" width="35.28515625" bestFit="1" customWidth="1"/>
    <col min="258" max="258" width="28.28515625" bestFit="1" customWidth="1"/>
    <col min="259" max="259" width="33.28515625" bestFit="1" customWidth="1"/>
    <col min="260" max="260" width="26" bestFit="1" customWidth="1"/>
    <col min="261" max="261" width="19.28515625" bestFit="1" customWidth="1"/>
    <col min="262" max="262" width="10.42578125" customWidth="1"/>
    <col min="263" max="263" width="11.7109375" customWidth="1"/>
    <col min="264" max="264" width="14.7109375" customWidth="1"/>
    <col min="265" max="265" width="9" bestFit="1" customWidth="1"/>
    <col min="506" max="506" width="4.7109375" bestFit="1" customWidth="1"/>
    <col min="507" max="507" width="9.7109375" bestFit="1" customWidth="1"/>
    <col min="508" max="508" width="10" bestFit="1" customWidth="1"/>
    <col min="509" max="509" width="8.7109375" bestFit="1" customWidth="1"/>
    <col min="510" max="510" width="22.7109375" customWidth="1"/>
    <col min="511" max="511" width="59.7109375" bestFit="1" customWidth="1"/>
    <col min="512" max="512" width="57.7109375" bestFit="1" customWidth="1"/>
    <col min="513" max="513" width="35.28515625" bestFit="1" customWidth="1"/>
    <col min="514" max="514" width="28.28515625" bestFit="1" customWidth="1"/>
    <col min="515" max="515" width="33.28515625" bestFit="1" customWidth="1"/>
    <col min="516" max="516" width="26" bestFit="1" customWidth="1"/>
    <col min="517" max="517" width="19.28515625" bestFit="1" customWidth="1"/>
    <col min="518" max="518" width="10.42578125" customWidth="1"/>
    <col min="519" max="519" width="11.7109375" customWidth="1"/>
    <col min="520" max="520" width="14.7109375" customWidth="1"/>
    <col min="521" max="521" width="9" bestFit="1" customWidth="1"/>
    <col min="762" max="762" width="4.7109375" bestFit="1" customWidth="1"/>
    <col min="763" max="763" width="9.7109375" bestFit="1" customWidth="1"/>
    <col min="764" max="764" width="10" bestFit="1" customWidth="1"/>
    <col min="765" max="765" width="8.7109375" bestFit="1" customWidth="1"/>
    <col min="766" max="766" width="22.7109375" customWidth="1"/>
    <col min="767" max="767" width="59.7109375" bestFit="1" customWidth="1"/>
    <col min="768" max="768" width="57.7109375" bestFit="1" customWidth="1"/>
    <col min="769" max="769" width="35.28515625" bestFit="1" customWidth="1"/>
    <col min="770" max="770" width="28.28515625" bestFit="1" customWidth="1"/>
    <col min="771" max="771" width="33.28515625" bestFit="1" customWidth="1"/>
    <col min="772" max="772" width="26" bestFit="1" customWidth="1"/>
    <col min="773" max="773" width="19.28515625" bestFit="1" customWidth="1"/>
    <col min="774" max="774" width="10.42578125" customWidth="1"/>
    <col min="775" max="775" width="11.7109375" customWidth="1"/>
    <col min="776" max="776" width="14.7109375" customWidth="1"/>
    <col min="777" max="777" width="9" bestFit="1" customWidth="1"/>
    <col min="1018" max="1018" width="4.7109375" bestFit="1" customWidth="1"/>
    <col min="1019" max="1019" width="9.7109375" bestFit="1" customWidth="1"/>
    <col min="1020" max="1020" width="10" bestFit="1" customWidth="1"/>
    <col min="1021" max="1021" width="8.7109375" bestFit="1" customWidth="1"/>
    <col min="1022" max="1022" width="22.7109375" customWidth="1"/>
    <col min="1023" max="1023" width="59.7109375" bestFit="1" customWidth="1"/>
    <col min="1024" max="1024" width="57.7109375" bestFit="1" customWidth="1"/>
    <col min="1025" max="1025" width="35.28515625" bestFit="1" customWidth="1"/>
    <col min="1026" max="1026" width="28.28515625" bestFit="1" customWidth="1"/>
    <col min="1027" max="1027" width="33.28515625" bestFit="1" customWidth="1"/>
    <col min="1028" max="1028" width="26" bestFit="1" customWidth="1"/>
    <col min="1029" max="1029" width="19.28515625" bestFit="1" customWidth="1"/>
    <col min="1030" max="1030" width="10.42578125" customWidth="1"/>
    <col min="1031" max="1031" width="11.7109375" customWidth="1"/>
    <col min="1032" max="1032" width="14.7109375" customWidth="1"/>
    <col min="1033" max="1033" width="9" bestFit="1" customWidth="1"/>
    <col min="1274" max="1274" width="4.7109375" bestFit="1" customWidth="1"/>
    <col min="1275" max="1275" width="9.7109375" bestFit="1" customWidth="1"/>
    <col min="1276" max="1276" width="10" bestFit="1" customWidth="1"/>
    <col min="1277" max="1277" width="8.7109375" bestFit="1" customWidth="1"/>
    <col min="1278" max="1278" width="22.7109375" customWidth="1"/>
    <col min="1279" max="1279" width="59.7109375" bestFit="1" customWidth="1"/>
    <col min="1280" max="1280" width="57.7109375" bestFit="1" customWidth="1"/>
    <col min="1281" max="1281" width="35.28515625" bestFit="1" customWidth="1"/>
    <col min="1282" max="1282" width="28.28515625" bestFit="1" customWidth="1"/>
    <col min="1283" max="1283" width="33.28515625" bestFit="1" customWidth="1"/>
    <col min="1284" max="1284" width="26" bestFit="1" customWidth="1"/>
    <col min="1285" max="1285" width="19.28515625" bestFit="1" customWidth="1"/>
    <col min="1286" max="1286" width="10.42578125" customWidth="1"/>
    <col min="1287" max="1287" width="11.7109375" customWidth="1"/>
    <col min="1288" max="1288" width="14.7109375" customWidth="1"/>
    <col min="1289" max="1289" width="9" bestFit="1" customWidth="1"/>
    <col min="1530" max="1530" width="4.7109375" bestFit="1" customWidth="1"/>
    <col min="1531" max="1531" width="9.7109375" bestFit="1" customWidth="1"/>
    <col min="1532" max="1532" width="10" bestFit="1" customWidth="1"/>
    <col min="1533" max="1533" width="8.7109375" bestFit="1" customWidth="1"/>
    <col min="1534" max="1534" width="22.7109375" customWidth="1"/>
    <col min="1535" max="1535" width="59.7109375" bestFit="1" customWidth="1"/>
    <col min="1536" max="1536" width="57.7109375" bestFit="1" customWidth="1"/>
    <col min="1537" max="1537" width="35.28515625" bestFit="1" customWidth="1"/>
    <col min="1538" max="1538" width="28.28515625" bestFit="1" customWidth="1"/>
    <col min="1539" max="1539" width="33.28515625" bestFit="1" customWidth="1"/>
    <col min="1540" max="1540" width="26" bestFit="1" customWidth="1"/>
    <col min="1541" max="1541" width="19.28515625" bestFit="1" customWidth="1"/>
    <col min="1542" max="1542" width="10.42578125" customWidth="1"/>
    <col min="1543" max="1543" width="11.7109375" customWidth="1"/>
    <col min="1544" max="1544" width="14.7109375" customWidth="1"/>
    <col min="1545" max="1545" width="9" bestFit="1" customWidth="1"/>
    <col min="1786" max="1786" width="4.7109375" bestFit="1" customWidth="1"/>
    <col min="1787" max="1787" width="9.7109375" bestFit="1" customWidth="1"/>
    <col min="1788" max="1788" width="10" bestFit="1" customWidth="1"/>
    <col min="1789" max="1789" width="8.7109375" bestFit="1" customWidth="1"/>
    <col min="1790" max="1790" width="22.7109375" customWidth="1"/>
    <col min="1791" max="1791" width="59.7109375" bestFit="1" customWidth="1"/>
    <col min="1792" max="1792" width="57.7109375" bestFit="1" customWidth="1"/>
    <col min="1793" max="1793" width="35.28515625" bestFit="1" customWidth="1"/>
    <col min="1794" max="1794" width="28.28515625" bestFit="1" customWidth="1"/>
    <col min="1795" max="1795" width="33.28515625" bestFit="1" customWidth="1"/>
    <col min="1796" max="1796" width="26" bestFit="1" customWidth="1"/>
    <col min="1797" max="1797" width="19.28515625" bestFit="1" customWidth="1"/>
    <col min="1798" max="1798" width="10.42578125" customWidth="1"/>
    <col min="1799" max="1799" width="11.7109375" customWidth="1"/>
    <col min="1800" max="1800" width="14.7109375" customWidth="1"/>
    <col min="1801" max="1801" width="9" bestFit="1" customWidth="1"/>
    <col min="2042" max="2042" width="4.7109375" bestFit="1" customWidth="1"/>
    <col min="2043" max="2043" width="9.7109375" bestFit="1" customWidth="1"/>
    <col min="2044" max="2044" width="10" bestFit="1" customWidth="1"/>
    <col min="2045" max="2045" width="8.7109375" bestFit="1" customWidth="1"/>
    <col min="2046" max="2046" width="22.7109375" customWidth="1"/>
    <col min="2047" max="2047" width="59.7109375" bestFit="1" customWidth="1"/>
    <col min="2048" max="2048" width="57.7109375" bestFit="1" customWidth="1"/>
    <col min="2049" max="2049" width="35.28515625" bestFit="1" customWidth="1"/>
    <col min="2050" max="2050" width="28.28515625" bestFit="1" customWidth="1"/>
    <col min="2051" max="2051" width="33.28515625" bestFit="1" customWidth="1"/>
    <col min="2052" max="2052" width="26" bestFit="1" customWidth="1"/>
    <col min="2053" max="2053" width="19.28515625" bestFit="1" customWidth="1"/>
    <col min="2054" max="2054" width="10.42578125" customWidth="1"/>
    <col min="2055" max="2055" width="11.7109375" customWidth="1"/>
    <col min="2056" max="2056" width="14.7109375" customWidth="1"/>
    <col min="2057" max="2057" width="9" bestFit="1" customWidth="1"/>
    <col min="2298" max="2298" width="4.7109375" bestFit="1" customWidth="1"/>
    <col min="2299" max="2299" width="9.7109375" bestFit="1" customWidth="1"/>
    <col min="2300" max="2300" width="10" bestFit="1" customWidth="1"/>
    <col min="2301" max="2301" width="8.7109375" bestFit="1" customWidth="1"/>
    <col min="2302" max="2302" width="22.7109375" customWidth="1"/>
    <col min="2303" max="2303" width="59.7109375" bestFit="1" customWidth="1"/>
    <col min="2304" max="2304" width="57.7109375" bestFit="1" customWidth="1"/>
    <col min="2305" max="2305" width="35.28515625" bestFit="1" customWidth="1"/>
    <col min="2306" max="2306" width="28.28515625" bestFit="1" customWidth="1"/>
    <col min="2307" max="2307" width="33.28515625" bestFit="1" customWidth="1"/>
    <col min="2308" max="2308" width="26" bestFit="1" customWidth="1"/>
    <col min="2309" max="2309" width="19.28515625" bestFit="1" customWidth="1"/>
    <col min="2310" max="2310" width="10.42578125" customWidth="1"/>
    <col min="2311" max="2311" width="11.7109375" customWidth="1"/>
    <col min="2312" max="2312" width="14.7109375" customWidth="1"/>
    <col min="2313" max="2313" width="9" bestFit="1" customWidth="1"/>
    <col min="2554" max="2554" width="4.7109375" bestFit="1" customWidth="1"/>
    <col min="2555" max="2555" width="9.7109375" bestFit="1" customWidth="1"/>
    <col min="2556" max="2556" width="10" bestFit="1" customWidth="1"/>
    <col min="2557" max="2557" width="8.7109375" bestFit="1" customWidth="1"/>
    <col min="2558" max="2558" width="22.7109375" customWidth="1"/>
    <col min="2559" max="2559" width="59.7109375" bestFit="1" customWidth="1"/>
    <col min="2560" max="2560" width="57.7109375" bestFit="1" customWidth="1"/>
    <col min="2561" max="2561" width="35.28515625" bestFit="1" customWidth="1"/>
    <col min="2562" max="2562" width="28.28515625" bestFit="1" customWidth="1"/>
    <col min="2563" max="2563" width="33.28515625" bestFit="1" customWidth="1"/>
    <col min="2564" max="2564" width="26" bestFit="1" customWidth="1"/>
    <col min="2565" max="2565" width="19.28515625" bestFit="1" customWidth="1"/>
    <col min="2566" max="2566" width="10.42578125" customWidth="1"/>
    <col min="2567" max="2567" width="11.7109375" customWidth="1"/>
    <col min="2568" max="2568" width="14.7109375" customWidth="1"/>
    <col min="2569" max="2569" width="9" bestFit="1" customWidth="1"/>
    <col min="2810" max="2810" width="4.7109375" bestFit="1" customWidth="1"/>
    <col min="2811" max="2811" width="9.7109375" bestFit="1" customWidth="1"/>
    <col min="2812" max="2812" width="10" bestFit="1" customWidth="1"/>
    <col min="2813" max="2813" width="8.7109375" bestFit="1" customWidth="1"/>
    <col min="2814" max="2814" width="22.7109375" customWidth="1"/>
    <col min="2815" max="2815" width="59.7109375" bestFit="1" customWidth="1"/>
    <col min="2816" max="2816" width="57.7109375" bestFit="1" customWidth="1"/>
    <col min="2817" max="2817" width="35.28515625" bestFit="1" customWidth="1"/>
    <col min="2818" max="2818" width="28.28515625" bestFit="1" customWidth="1"/>
    <col min="2819" max="2819" width="33.28515625" bestFit="1" customWidth="1"/>
    <col min="2820" max="2820" width="26" bestFit="1" customWidth="1"/>
    <col min="2821" max="2821" width="19.28515625" bestFit="1" customWidth="1"/>
    <col min="2822" max="2822" width="10.42578125" customWidth="1"/>
    <col min="2823" max="2823" width="11.7109375" customWidth="1"/>
    <col min="2824" max="2824" width="14.7109375" customWidth="1"/>
    <col min="2825" max="2825" width="9" bestFit="1" customWidth="1"/>
    <col min="3066" max="3066" width="4.7109375" bestFit="1" customWidth="1"/>
    <col min="3067" max="3067" width="9.7109375" bestFit="1" customWidth="1"/>
    <col min="3068" max="3068" width="10" bestFit="1" customWidth="1"/>
    <col min="3069" max="3069" width="8.7109375" bestFit="1" customWidth="1"/>
    <col min="3070" max="3070" width="22.7109375" customWidth="1"/>
    <col min="3071" max="3071" width="59.7109375" bestFit="1" customWidth="1"/>
    <col min="3072" max="3072" width="57.7109375" bestFit="1" customWidth="1"/>
    <col min="3073" max="3073" width="35.28515625" bestFit="1" customWidth="1"/>
    <col min="3074" max="3074" width="28.28515625" bestFit="1" customWidth="1"/>
    <col min="3075" max="3075" width="33.28515625" bestFit="1" customWidth="1"/>
    <col min="3076" max="3076" width="26" bestFit="1" customWidth="1"/>
    <col min="3077" max="3077" width="19.28515625" bestFit="1" customWidth="1"/>
    <col min="3078" max="3078" width="10.42578125" customWidth="1"/>
    <col min="3079" max="3079" width="11.7109375" customWidth="1"/>
    <col min="3080" max="3080" width="14.7109375" customWidth="1"/>
    <col min="3081" max="3081" width="9" bestFit="1" customWidth="1"/>
    <col min="3322" max="3322" width="4.7109375" bestFit="1" customWidth="1"/>
    <col min="3323" max="3323" width="9.7109375" bestFit="1" customWidth="1"/>
    <col min="3324" max="3324" width="10" bestFit="1" customWidth="1"/>
    <col min="3325" max="3325" width="8.7109375" bestFit="1" customWidth="1"/>
    <col min="3326" max="3326" width="22.7109375" customWidth="1"/>
    <col min="3327" max="3327" width="59.7109375" bestFit="1" customWidth="1"/>
    <col min="3328" max="3328" width="57.7109375" bestFit="1" customWidth="1"/>
    <col min="3329" max="3329" width="35.28515625" bestFit="1" customWidth="1"/>
    <col min="3330" max="3330" width="28.28515625" bestFit="1" customWidth="1"/>
    <col min="3331" max="3331" width="33.28515625" bestFit="1" customWidth="1"/>
    <col min="3332" max="3332" width="26" bestFit="1" customWidth="1"/>
    <col min="3333" max="3333" width="19.28515625" bestFit="1" customWidth="1"/>
    <col min="3334" max="3334" width="10.42578125" customWidth="1"/>
    <col min="3335" max="3335" width="11.7109375" customWidth="1"/>
    <col min="3336" max="3336" width="14.7109375" customWidth="1"/>
    <col min="3337" max="3337" width="9" bestFit="1" customWidth="1"/>
    <col min="3578" max="3578" width="4.7109375" bestFit="1" customWidth="1"/>
    <col min="3579" max="3579" width="9.7109375" bestFit="1" customWidth="1"/>
    <col min="3580" max="3580" width="10" bestFit="1" customWidth="1"/>
    <col min="3581" max="3581" width="8.7109375" bestFit="1" customWidth="1"/>
    <col min="3582" max="3582" width="22.7109375" customWidth="1"/>
    <col min="3583" max="3583" width="59.7109375" bestFit="1" customWidth="1"/>
    <col min="3584" max="3584" width="57.7109375" bestFit="1" customWidth="1"/>
    <col min="3585" max="3585" width="35.28515625" bestFit="1" customWidth="1"/>
    <col min="3586" max="3586" width="28.28515625" bestFit="1" customWidth="1"/>
    <col min="3587" max="3587" width="33.28515625" bestFit="1" customWidth="1"/>
    <col min="3588" max="3588" width="26" bestFit="1" customWidth="1"/>
    <col min="3589" max="3589" width="19.28515625" bestFit="1" customWidth="1"/>
    <col min="3590" max="3590" width="10.42578125" customWidth="1"/>
    <col min="3591" max="3591" width="11.7109375" customWidth="1"/>
    <col min="3592" max="3592" width="14.7109375" customWidth="1"/>
    <col min="3593" max="3593" width="9" bestFit="1" customWidth="1"/>
    <col min="3834" max="3834" width="4.7109375" bestFit="1" customWidth="1"/>
    <col min="3835" max="3835" width="9.7109375" bestFit="1" customWidth="1"/>
    <col min="3836" max="3836" width="10" bestFit="1" customWidth="1"/>
    <col min="3837" max="3837" width="8.7109375" bestFit="1" customWidth="1"/>
    <col min="3838" max="3838" width="22.7109375" customWidth="1"/>
    <col min="3839" max="3839" width="59.7109375" bestFit="1" customWidth="1"/>
    <col min="3840" max="3840" width="57.7109375" bestFit="1" customWidth="1"/>
    <col min="3841" max="3841" width="35.28515625" bestFit="1" customWidth="1"/>
    <col min="3842" max="3842" width="28.28515625" bestFit="1" customWidth="1"/>
    <col min="3843" max="3843" width="33.28515625" bestFit="1" customWidth="1"/>
    <col min="3844" max="3844" width="26" bestFit="1" customWidth="1"/>
    <col min="3845" max="3845" width="19.28515625" bestFit="1" customWidth="1"/>
    <col min="3846" max="3846" width="10.42578125" customWidth="1"/>
    <col min="3847" max="3847" width="11.7109375" customWidth="1"/>
    <col min="3848" max="3848" width="14.7109375" customWidth="1"/>
    <col min="3849" max="3849" width="9" bestFit="1" customWidth="1"/>
    <col min="4090" max="4090" width="4.7109375" bestFit="1" customWidth="1"/>
    <col min="4091" max="4091" width="9.7109375" bestFit="1" customWidth="1"/>
    <col min="4092" max="4092" width="10" bestFit="1" customWidth="1"/>
    <col min="4093" max="4093" width="8.7109375" bestFit="1" customWidth="1"/>
    <col min="4094" max="4094" width="22.7109375" customWidth="1"/>
    <col min="4095" max="4095" width="59.7109375" bestFit="1" customWidth="1"/>
    <col min="4096" max="4096" width="57.7109375" bestFit="1" customWidth="1"/>
    <col min="4097" max="4097" width="35.28515625" bestFit="1" customWidth="1"/>
    <col min="4098" max="4098" width="28.28515625" bestFit="1" customWidth="1"/>
    <col min="4099" max="4099" width="33.28515625" bestFit="1" customWidth="1"/>
    <col min="4100" max="4100" width="26" bestFit="1" customWidth="1"/>
    <col min="4101" max="4101" width="19.28515625" bestFit="1" customWidth="1"/>
    <col min="4102" max="4102" width="10.42578125" customWidth="1"/>
    <col min="4103" max="4103" width="11.7109375" customWidth="1"/>
    <col min="4104" max="4104" width="14.7109375" customWidth="1"/>
    <col min="4105" max="4105" width="9" bestFit="1" customWidth="1"/>
    <col min="4346" max="4346" width="4.7109375" bestFit="1" customWidth="1"/>
    <col min="4347" max="4347" width="9.7109375" bestFit="1" customWidth="1"/>
    <col min="4348" max="4348" width="10" bestFit="1" customWidth="1"/>
    <col min="4349" max="4349" width="8.7109375" bestFit="1" customWidth="1"/>
    <col min="4350" max="4350" width="22.7109375" customWidth="1"/>
    <col min="4351" max="4351" width="59.7109375" bestFit="1" customWidth="1"/>
    <col min="4352" max="4352" width="57.7109375" bestFit="1" customWidth="1"/>
    <col min="4353" max="4353" width="35.28515625" bestFit="1" customWidth="1"/>
    <col min="4354" max="4354" width="28.28515625" bestFit="1" customWidth="1"/>
    <col min="4355" max="4355" width="33.28515625" bestFit="1" customWidth="1"/>
    <col min="4356" max="4356" width="26" bestFit="1" customWidth="1"/>
    <col min="4357" max="4357" width="19.28515625" bestFit="1" customWidth="1"/>
    <col min="4358" max="4358" width="10.42578125" customWidth="1"/>
    <col min="4359" max="4359" width="11.7109375" customWidth="1"/>
    <col min="4360" max="4360" width="14.7109375" customWidth="1"/>
    <col min="4361" max="4361" width="9" bestFit="1" customWidth="1"/>
    <col min="4602" max="4602" width="4.7109375" bestFit="1" customWidth="1"/>
    <col min="4603" max="4603" width="9.7109375" bestFit="1" customWidth="1"/>
    <col min="4604" max="4604" width="10" bestFit="1" customWidth="1"/>
    <col min="4605" max="4605" width="8.7109375" bestFit="1" customWidth="1"/>
    <col min="4606" max="4606" width="22.7109375" customWidth="1"/>
    <col min="4607" max="4607" width="59.7109375" bestFit="1" customWidth="1"/>
    <col min="4608" max="4608" width="57.7109375" bestFit="1" customWidth="1"/>
    <col min="4609" max="4609" width="35.28515625" bestFit="1" customWidth="1"/>
    <col min="4610" max="4610" width="28.28515625" bestFit="1" customWidth="1"/>
    <col min="4611" max="4611" width="33.28515625" bestFit="1" customWidth="1"/>
    <col min="4612" max="4612" width="26" bestFit="1" customWidth="1"/>
    <col min="4613" max="4613" width="19.28515625" bestFit="1" customWidth="1"/>
    <col min="4614" max="4614" width="10.42578125" customWidth="1"/>
    <col min="4615" max="4615" width="11.7109375" customWidth="1"/>
    <col min="4616" max="4616" width="14.7109375" customWidth="1"/>
    <col min="4617" max="4617" width="9" bestFit="1" customWidth="1"/>
    <col min="4858" max="4858" width="4.7109375" bestFit="1" customWidth="1"/>
    <col min="4859" max="4859" width="9.7109375" bestFit="1" customWidth="1"/>
    <col min="4860" max="4860" width="10" bestFit="1" customWidth="1"/>
    <col min="4861" max="4861" width="8.7109375" bestFit="1" customWidth="1"/>
    <col min="4862" max="4862" width="22.7109375" customWidth="1"/>
    <col min="4863" max="4863" width="59.7109375" bestFit="1" customWidth="1"/>
    <col min="4864" max="4864" width="57.7109375" bestFit="1" customWidth="1"/>
    <col min="4865" max="4865" width="35.28515625" bestFit="1" customWidth="1"/>
    <col min="4866" max="4866" width="28.28515625" bestFit="1" customWidth="1"/>
    <col min="4867" max="4867" width="33.28515625" bestFit="1" customWidth="1"/>
    <col min="4868" max="4868" width="26" bestFit="1" customWidth="1"/>
    <col min="4869" max="4869" width="19.28515625" bestFit="1" customWidth="1"/>
    <col min="4870" max="4870" width="10.42578125" customWidth="1"/>
    <col min="4871" max="4871" width="11.7109375" customWidth="1"/>
    <col min="4872" max="4872" width="14.7109375" customWidth="1"/>
    <col min="4873" max="4873" width="9" bestFit="1" customWidth="1"/>
    <col min="5114" max="5114" width="4.7109375" bestFit="1" customWidth="1"/>
    <col min="5115" max="5115" width="9.7109375" bestFit="1" customWidth="1"/>
    <col min="5116" max="5116" width="10" bestFit="1" customWidth="1"/>
    <col min="5117" max="5117" width="8.7109375" bestFit="1" customWidth="1"/>
    <col min="5118" max="5118" width="22.7109375" customWidth="1"/>
    <col min="5119" max="5119" width="59.7109375" bestFit="1" customWidth="1"/>
    <col min="5120" max="5120" width="57.7109375" bestFit="1" customWidth="1"/>
    <col min="5121" max="5121" width="35.28515625" bestFit="1" customWidth="1"/>
    <col min="5122" max="5122" width="28.28515625" bestFit="1" customWidth="1"/>
    <col min="5123" max="5123" width="33.28515625" bestFit="1" customWidth="1"/>
    <col min="5124" max="5124" width="26" bestFit="1" customWidth="1"/>
    <col min="5125" max="5125" width="19.28515625" bestFit="1" customWidth="1"/>
    <col min="5126" max="5126" width="10.42578125" customWidth="1"/>
    <col min="5127" max="5127" width="11.7109375" customWidth="1"/>
    <col min="5128" max="5128" width="14.7109375" customWidth="1"/>
    <col min="5129" max="5129" width="9" bestFit="1" customWidth="1"/>
    <col min="5370" max="5370" width="4.7109375" bestFit="1" customWidth="1"/>
    <col min="5371" max="5371" width="9.7109375" bestFit="1" customWidth="1"/>
    <col min="5372" max="5372" width="10" bestFit="1" customWidth="1"/>
    <col min="5373" max="5373" width="8.7109375" bestFit="1" customWidth="1"/>
    <col min="5374" max="5374" width="22.7109375" customWidth="1"/>
    <col min="5375" max="5375" width="59.7109375" bestFit="1" customWidth="1"/>
    <col min="5376" max="5376" width="57.7109375" bestFit="1" customWidth="1"/>
    <col min="5377" max="5377" width="35.28515625" bestFit="1" customWidth="1"/>
    <col min="5378" max="5378" width="28.28515625" bestFit="1" customWidth="1"/>
    <col min="5379" max="5379" width="33.28515625" bestFit="1" customWidth="1"/>
    <col min="5380" max="5380" width="26" bestFit="1" customWidth="1"/>
    <col min="5381" max="5381" width="19.28515625" bestFit="1" customWidth="1"/>
    <col min="5382" max="5382" width="10.42578125" customWidth="1"/>
    <col min="5383" max="5383" width="11.7109375" customWidth="1"/>
    <col min="5384" max="5384" width="14.7109375" customWidth="1"/>
    <col min="5385" max="5385" width="9" bestFit="1" customWidth="1"/>
    <col min="5626" max="5626" width="4.7109375" bestFit="1" customWidth="1"/>
    <col min="5627" max="5627" width="9.7109375" bestFit="1" customWidth="1"/>
    <col min="5628" max="5628" width="10" bestFit="1" customWidth="1"/>
    <col min="5629" max="5629" width="8.7109375" bestFit="1" customWidth="1"/>
    <col min="5630" max="5630" width="22.7109375" customWidth="1"/>
    <col min="5631" max="5631" width="59.7109375" bestFit="1" customWidth="1"/>
    <col min="5632" max="5632" width="57.7109375" bestFit="1" customWidth="1"/>
    <col min="5633" max="5633" width="35.28515625" bestFit="1" customWidth="1"/>
    <col min="5634" max="5634" width="28.28515625" bestFit="1" customWidth="1"/>
    <col min="5635" max="5635" width="33.28515625" bestFit="1" customWidth="1"/>
    <col min="5636" max="5636" width="26" bestFit="1" customWidth="1"/>
    <col min="5637" max="5637" width="19.28515625" bestFit="1" customWidth="1"/>
    <col min="5638" max="5638" width="10.42578125" customWidth="1"/>
    <col min="5639" max="5639" width="11.7109375" customWidth="1"/>
    <col min="5640" max="5640" width="14.7109375" customWidth="1"/>
    <col min="5641" max="5641" width="9" bestFit="1" customWidth="1"/>
    <col min="5882" max="5882" width="4.7109375" bestFit="1" customWidth="1"/>
    <col min="5883" max="5883" width="9.7109375" bestFit="1" customWidth="1"/>
    <col min="5884" max="5884" width="10" bestFit="1" customWidth="1"/>
    <col min="5885" max="5885" width="8.7109375" bestFit="1" customWidth="1"/>
    <col min="5886" max="5886" width="22.7109375" customWidth="1"/>
    <col min="5887" max="5887" width="59.7109375" bestFit="1" customWidth="1"/>
    <col min="5888" max="5888" width="57.7109375" bestFit="1" customWidth="1"/>
    <col min="5889" max="5889" width="35.28515625" bestFit="1" customWidth="1"/>
    <col min="5890" max="5890" width="28.28515625" bestFit="1" customWidth="1"/>
    <col min="5891" max="5891" width="33.28515625" bestFit="1" customWidth="1"/>
    <col min="5892" max="5892" width="26" bestFit="1" customWidth="1"/>
    <col min="5893" max="5893" width="19.28515625" bestFit="1" customWidth="1"/>
    <col min="5894" max="5894" width="10.42578125" customWidth="1"/>
    <col min="5895" max="5895" width="11.7109375" customWidth="1"/>
    <col min="5896" max="5896" width="14.7109375" customWidth="1"/>
    <col min="5897" max="5897" width="9" bestFit="1" customWidth="1"/>
    <col min="6138" max="6138" width="4.7109375" bestFit="1" customWidth="1"/>
    <col min="6139" max="6139" width="9.7109375" bestFit="1" customWidth="1"/>
    <col min="6140" max="6140" width="10" bestFit="1" customWidth="1"/>
    <col min="6141" max="6141" width="8.7109375" bestFit="1" customWidth="1"/>
    <col min="6142" max="6142" width="22.7109375" customWidth="1"/>
    <col min="6143" max="6143" width="59.7109375" bestFit="1" customWidth="1"/>
    <col min="6144" max="6144" width="57.7109375" bestFit="1" customWidth="1"/>
    <col min="6145" max="6145" width="35.28515625" bestFit="1" customWidth="1"/>
    <col min="6146" max="6146" width="28.28515625" bestFit="1" customWidth="1"/>
    <col min="6147" max="6147" width="33.28515625" bestFit="1" customWidth="1"/>
    <col min="6148" max="6148" width="26" bestFit="1" customWidth="1"/>
    <col min="6149" max="6149" width="19.28515625" bestFit="1" customWidth="1"/>
    <col min="6150" max="6150" width="10.42578125" customWidth="1"/>
    <col min="6151" max="6151" width="11.7109375" customWidth="1"/>
    <col min="6152" max="6152" width="14.7109375" customWidth="1"/>
    <col min="6153" max="6153" width="9" bestFit="1" customWidth="1"/>
    <col min="6394" max="6394" width="4.7109375" bestFit="1" customWidth="1"/>
    <col min="6395" max="6395" width="9.7109375" bestFit="1" customWidth="1"/>
    <col min="6396" max="6396" width="10" bestFit="1" customWidth="1"/>
    <col min="6397" max="6397" width="8.7109375" bestFit="1" customWidth="1"/>
    <col min="6398" max="6398" width="22.7109375" customWidth="1"/>
    <col min="6399" max="6399" width="59.7109375" bestFit="1" customWidth="1"/>
    <col min="6400" max="6400" width="57.7109375" bestFit="1" customWidth="1"/>
    <col min="6401" max="6401" width="35.28515625" bestFit="1" customWidth="1"/>
    <col min="6402" max="6402" width="28.28515625" bestFit="1" customWidth="1"/>
    <col min="6403" max="6403" width="33.28515625" bestFit="1" customWidth="1"/>
    <col min="6404" max="6404" width="26" bestFit="1" customWidth="1"/>
    <col min="6405" max="6405" width="19.28515625" bestFit="1" customWidth="1"/>
    <col min="6406" max="6406" width="10.42578125" customWidth="1"/>
    <col min="6407" max="6407" width="11.7109375" customWidth="1"/>
    <col min="6408" max="6408" width="14.7109375" customWidth="1"/>
    <col min="6409" max="6409" width="9" bestFit="1" customWidth="1"/>
    <col min="6650" max="6650" width="4.7109375" bestFit="1" customWidth="1"/>
    <col min="6651" max="6651" width="9.7109375" bestFit="1" customWidth="1"/>
    <col min="6652" max="6652" width="10" bestFit="1" customWidth="1"/>
    <col min="6653" max="6653" width="8.7109375" bestFit="1" customWidth="1"/>
    <col min="6654" max="6654" width="22.7109375" customWidth="1"/>
    <col min="6655" max="6655" width="59.7109375" bestFit="1" customWidth="1"/>
    <col min="6656" max="6656" width="57.7109375" bestFit="1" customWidth="1"/>
    <col min="6657" max="6657" width="35.28515625" bestFit="1" customWidth="1"/>
    <col min="6658" max="6658" width="28.28515625" bestFit="1" customWidth="1"/>
    <col min="6659" max="6659" width="33.28515625" bestFit="1" customWidth="1"/>
    <col min="6660" max="6660" width="26" bestFit="1" customWidth="1"/>
    <col min="6661" max="6661" width="19.28515625" bestFit="1" customWidth="1"/>
    <col min="6662" max="6662" width="10.42578125" customWidth="1"/>
    <col min="6663" max="6663" width="11.7109375" customWidth="1"/>
    <col min="6664" max="6664" width="14.7109375" customWidth="1"/>
    <col min="6665" max="6665" width="9" bestFit="1" customWidth="1"/>
    <col min="6906" max="6906" width="4.7109375" bestFit="1" customWidth="1"/>
    <col min="6907" max="6907" width="9.7109375" bestFit="1" customWidth="1"/>
    <col min="6908" max="6908" width="10" bestFit="1" customWidth="1"/>
    <col min="6909" max="6909" width="8.7109375" bestFit="1" customWidth="1"/>
    <col min="6910" max="6910" width="22.7109375" customWidth="1"/>
    <col min="6911" max="6911" width="59.7109375" bestFit="1" customWidth="1"/>
    <col min="6912" max="6912" width="57.7109375" bestFit="1" customWidth="1"/>
    <col min="6913" max="6913" width="35.28515625" bestFit="1" customWidth="1"/>
    <col min="6914" max="6914" width="28.28515625" bestFit="1" customWidth="1"/>
    <col min="6915" max="6915" width="33.28515625" bestFit="1" customWidth="1"/>
    <col min="6916" max="6916" width="26" bestFit="1" customWidth="1"/>
    <col min="6917" max="6917" width="19.28515625" bestFit="1" customWidth="1"/>
    <col min="6918" max="6918" width="10.42578125" customWidth="1"/>
    <col min="6919" max="6919" width="11.7109375" customWidth="1"/>
    <col min="6920" max="6920" width="14.7109375" customWidth="1"/>
    <col min="6921" max="6921" width="9" bestFit="1" customWidth="1"/>
    <col min="7162" max="7162" width="4.7109375" bestFit="1" customWidth="1"/>
    <col min="7163" max="7163" width="9.7109375" bestFit="1" customWidth="1"/>
    <col min="7164" max="7164" width="10" bestFit="1" customWidth="1"/>
    <col min="7165" max="7165" width="8.7109375" bestFit="1" customWidth="1"/>
    <col min="7166" max="7166" width="22.7109375" customWidth="1"/>
    <col min="7167" max="7167" width="59.7109375" bestFit="1" customWidth="1"/>
    <col min="7168" max="7168" width="57.7109375" bestFit="1" customWidth="1"/>
    <col min="7169" max="7169" width="35.28515625" bestFit="1" customWidth="1"/>
    <col min="7170" max="7170" width="28.28515625" bestFit="1" customWidth="1"/>
    <col min="7171" max="7171" width="33.28515625" bestFit="1" customWidth="1"/>
    <col min="7172" max="7172" width="26" bestFit="1" customWidth="1"/>
    <col min="7173" max="7173" width="19.28515625" bestFit="1" customWidth="1"/>
    <col min="7174" max="7174" width="10.42578125" customWidth="1"/>
    <col min="7175" max="7175" width="11.7109375" customWidth="1"/>
    <col min="7176" max="7176" width="14.7109375" customWidth="1"/>
    <col min="7177" max="7177" width="9" bestFit="1" customWidth="1"/>
    <col min="7418" max="7418" width="4.7109375" bestFit="1" customWidth="1"/>
    <col min="7419" max="7419" width="9.7109375" bestFit="1" customWidth="1"/>
    <col min="7420" max="7420" width="10" bestFit="1" customWidth="1"/>
    <col min="7421" max="7421" width="8.7109375" bestFit="1" customWidth="1"/>
    <col min="7422" max="7422" width="22.7109375" customWidth="1"/>
    <col min="7423" max="7423" width="59.7109375" bestFit="1" customWidth="1"/>
    <col min="7424" max="7424" width="57.7109375" bestFit="1" customWidth="1"/>
    <col min="7425" max="7425" width="35.28515625" bestFit="1" customWidth="1"/>
    <col min="7426" max="7426" width="28.28515625" bestFit="1" customWidth="1"/>
    <col min="7427" max="7427" width="33.28515625" bestFit="1" customWidth="1"/>
    <col min="7428" max="7428" width="26" bestFit="1" customWidth="1"/>
    <col min="7429" max="7429" width="19.28515625" bestFit="1" customWidth="1"/>
    <col min="7430" max="7430" width="10.42578125" customWidth="1"/>
    <col min="7431" max="7431" width="11.7109375" customWidth="1"/>
    <col min="7432" max="7432" width="14.7109375" customWidth="1"/>
    <col min="7433" max="7433" width="9" bestFit="1" customWidth="1"/>
    <col min="7674" max="7674" width="4.7109375" bestFit="1" customWidth="1"/>
    <col min="7675" max="7675" width="9.7109375" bestFit="1" customWidth="1"/>
    <col min="7676" max="7676" width="10" bestFit="1" customWidth="1"/>
    <col min="7677" max="7677" width="8.7109375" bestFit="1" customWidth="1"/>
    <col min="7678" max="7678" width="22.7109375" customWidth="1"/>
    <col min="7679" max="7679" width="59.7109375" bestFit="1" customWidth="1"/>
    <col min="7680" max="7680" width="57.7109375" bestFit="1" customWidth="1"/>
    <col min="7681" max="7681" width="35.28515625" bestFit="1" customWidth="1"/>
    <col min="7682" max="7682" width="28.28515625" bestFit="1" customWidth="1"/>
    <col min="7683" max="7683" width="33.28515625" bestFit="1" customWidth="1"/>
    <col min="7684" max="7684" width="26" bestFit="1" customWidth="1"/>
    <col min="7685" max="7685" width="19.28515625" bestFit="1" customWidth="1"/>
    <col min="7686" max="7686" width="10.42578125" customWidth="1"/>
    <col min="7687" max="7687" width="11.7109375" customWidth="1"/>
    <col min="7688" max="7688" width="14.7109375" customWidth="1"/>
    <col min="7689" max="7689" width="9" bestFit="1" customWidth="1"/>
    <col min="7930" max="7930" width="4.7109375" bestFit="1" customWidth="1"/>
    <col min="7931" max="7931" width="9.7109375" bestFit="1" customWidth="1"/>
    <col min="7932" max="7932" width="10" bestFit="1" customWidth="1"/>
    <col min="7933" max="7933" width="8.7109375" bestFit="1" customWidth="1"/>
    <col min="7934" max="7934" width="22.7109375" customWidth="1"/>
    <col min="7935" max="7935" width="59.7109375" bestFit="1" customWidth="1"/>
    <col min="7936" max="7936" width="57.7109375" bestFit="1" customWidth="1"/>
    <col min="7937" max="7937" width="35.28515625" bestFit="1" customWidth="1"/>
    <col min="7938" max="7938" width="28.28515625" bestFit="1" customWidth="1"/>
    <col min="7939" max="7939" width="33.28515625" bestFit="1" customWidth="1"/>
    <col min="7940" max="7940" width="26" bestFit="1" customWidth="1"/>
    <col min="7941" max="7941" width="19.28515625" bestFit="1" customWidth="1"/>
    <col min="7942" max="7942" width="10.42578125" customWidth="1"/>
    <col min="7943" max="7943" width="11.7109375" customWidth="1"/>
    <col min="7944" max="7944" width="14.7109375" customWidth="1"/>
    <col min="7945" max="7945" width="9" bestFit="1" customWidth="1"/>
    <col min="8186" max="8186" width="4.7109375" bestFit="1" customWidth="1"/>
    <col min="8187" max="8187" width="9.7109375" bestFit="1" customWidth="1"/>
    <col min="8188" max="8188" width="10" bestFit="1" customWidth="1"/>
    <col min="8189" max="8189" width="8.7109375" bestFit="1" customWidth="1"/>
    <col min="8190" max="8190" width="22.7109375" customWidth="1"/>
    <col min="8191" max="8191" width="59.7109375" bestFit="1" customWidth="1"/>
    <col min="8192" max="8192" width="57.7109375" bestFit="1" customWidth="1"/>
    <col min="8193" max="8193" width="35.28515625" bestFit="1" customWidth="1"/>
    <col min="8194" max="8194" width="28.28515625" bestFit="1" customWidth="1"/>
    <col min="8195" max="8195" width="33.28515625" bestFit="1" customWidth="1"/>
    <col min="8196" max="8196" width="26" bestFit="1" customWidth="1"/>
    <col min="8197" max="8197" width="19.28515625" bestFit="1" customWidth="1"/>
    <col min="8198" max="8198" width="10.42578125" customWidth="1"/>
    <col min="8199" max="8199" width="11.7109375" customWidth="1"/>
    <col min="8200" max="8200" width="14.7109375" customWidth="1"/>
    <col min="8201" max="8201" width="9" bestFit="1" customWidth="1"/>
    <col min="8442" max="8442" width="4.7109375" bestFit="1" customWidth="1"/>
    <col min="8443" max="8443" width="9.7109375" bestFit="1" customWidth="1"/>
    <col min="8444" max="8444" width="10" bestFit="1" customWidth="1"/>
    <col min="8445" max="8445" width="8.7109375" bestFit="1" customWidth="1"/>
    <col min="8446" max="8446" width="22.7109375" customWidth="1"/>
    <col min="8447" max="8447" width="59.7109375" bestFit="1" customWidth="1"/>
    <col min="8448" max="8448" width="57.7109375" bestFit="1" customWidth="1"/>
    <col min="8449" max="8449" width="35.28515625" bestFit="1" customWidth="1"/>
    <col min="8450" max="8450" width="28.28515625" bestFit="1" customWidth="1"/>
    <col min="8451" max="8451" width="33.28515625" bestFit="1" customWidth="1"/>
    <col min="8452" max="8452" width="26" bestFit="1" customWidth="1"/>
    <col min="8453" max="8453" width="19.28515625" bestFit="1" customWidth="1"/>
    <col min="8454" max="8454" width="10.42578125" customWidth="1"/>
    <col min="8455" max="8455" width="11.7109375" customWidth="1"/>
    <col min="8456" max="8456" width="14.7109375" customWidth="1"/>
    <col min="8457" max="8457" width="9" bestFit="1" customWidth="1"/>
    <col min="8698" max="8698" width="4.7109375" bestFit="1" customWidth="1"/>
    <col min="8699" max="8699" width="9.7109375" bestFit="1" customWidth="1"/>
    <col min="8700" max="8700" width="10" bestFit="1" customWidth="1"/>
    <col min="8701" max="8701" width="8.7109375" bestFit="1" customWidth="1"/>
    <col min="8702" max="8702" width="22.7109375" customWidth="1"/>
    <col min="8703" max="8703" width="59.7109375" bestFit="1" customWidth="1"/>
    <col min="8704" max="8704" width="57.7109375" bestFit="1" customWidth="1"/>
    <col min="8705" max="8705" width="35.28515625" bestFit="1" customWidth="1"/>
    <col min="8706" max="8706" width="28.28515625" bestFit="1" customWidth="1"/>
    <col min="8707" max="8707" width="33.28515625" bestFit="1" customWidth="1"/>
    <col min="8708" max="8708" width="26" bestFit="1" customWidth="1"/>
    <col min="8709" max="8709" width="19.28515625" bestFit="1" customWidth="1"/>
    <col min="8710" max="8710" width="10.42578125" customWidth="1"/>
    <col min="8711" max="8711" width="11.7109375" customWidth="1"/>
    <col min="8712" max="8712" width="14.7109375" customWidth="1"/>
    <col min="8713" max="8713" width="9" bestFit="1" customWidth="1"/>
    <col min="8954" max="8954" width="4.7109375" bestFit="1" customWidth="1"/>
    <col min="8955" max="8955" width="9.7109375" bestFit="1" customWidth="1"/>
    <col min="8956" max="8956" width="10" bestFit="1" customWidth="1"/>
    <col min="8957" max="8957" width="8.7109375" bestFit="1" customWidth="1"/>
    <col min="8958" max="8958" width="22.7109375" customWidth="1"/>
    <col min="8959" max="8959" width="59.7109375" bestFit="1" customWidth="1"/>
    <col min="8960" max="8960" width="57.7109375" bestFit="1" customWidth="1"/>
    <col min="8961" max="8961" width="35.28515625" bestFit="1" customWidth="1"/>
    <col min="8962" max="8962" width="28.28515625" bestFit="1" customWidth="1"/>
    <col min="8963" max="8963" width="33.28515625" bestFit="1" customWidth="1"/>
    <col min="8964" max="8964" width="26" bestFit="1" customWidth="1"/>
    <col min="8965" max="8965" width="19.28515625" bestFit="1" customWidth="1"/>
    <col min="8966" max="8966" width="10.42578125" customWidth="1"/>
    <col min="8967" max="8967" width="11.7109375" customWidth="1"/>
    <col min="8968" max="8968" width="14.7109375" customWidth="1"/>
    <col min="8969" max="8969" width="9" bestFit="1" customWidth="1"/>
    <col min="9210" max="9210" width="4.7109375" bestFit="1" customWidth="1"/>
    <col min="9211" max="9211" width="9.7109375" bestFit="1" customWidth="1"/>
    <col min="9212" max="9212" width="10" bestFit="1" customWidth="1"/>
    <col min="9213" max="9213" width="8.7109375" bestFit="1" customWidth="1"/>
    <col min="9214" max="9214" width="22.7109375" customWidth="1"/>
    <col min="9215" max="9215" width="59.7109375" bestFit="1" customWidth="1"/>
    <col min="9216" max="9216" width="57.7109375" bestFit="1" customWidth="1"/>
    <col min="9217" max="9217" width="35.28515625" bestFit="1" customWidth="1"/>
    <col min="9218" max="9218" width="28.28515625" bestFit="1" customWidth="1"/>
    <col min="9219" max="9219" width="33.28515625" bestFit="1" customWidth="1"/>
    <col min="9220" max="9220" width="26" bestFit="1" customWidth="1"/>
    <col min="9221" max="9221" width="19.28515625" bestFit="1" customWidth="1"/>
    <col min="9222" max="9222" width="10.42578125" customWidth="1"/>
    <col min="9223" max="9223" width="11.7109375" customWidth="1"/>
    <col min="9224" max="9224" width="14.7109375" customWidth="1"/>
    <col min="9225" max="9225" width="9" bestFit="1" customWidth="1"/>
    <col min="9466" max="9466" width="4.7109375" bestFit="1" customWidth="1"/>
    <col min="9467" max="9467" width="9.7109375" bestFit="1" customWidth="1"/>
    <col min="9468" max="9468" width="10" bestFit="1" customWidth="1"/>
    <col min="9469" max="9469" width="8.7109375" bestFit="1" customWidth="1"/>
    <col min="9470" max="9470" width="22.7109375" customWidth="1"/>
    <col min="9471" max="9471" width="59.7109375" bestFit="1" customWidth="1"/>
    <col min="9472" max="9472" width="57.7109375" bestFit="1" customWidth="1"/>
    <col min="9473" max="9473" width="35.28515625" bestFit="1" customWidth="1"/>
    <col min="9474" max="9474" width="28.28515625" bestFit="1" customWidth="1"/>
    <col min="9475" max="9475" width="33.28515625" bestFit="1" customWidth="1"/>
    <col min="9476" max="9476" width="26" bestFit="1" customWidth="1"/>
    <col min="9477" max="9477" width="19.28515625" bestFit="1" customWidth="1"/>
    <col min="9478" max="9478" width="10.42578125" customWidth="1"/>
    <col min="9479" max="9479" width="11.7109375" customWidth="1"/>
    <col min="9480" max="9480" width="14.7109375" customWidth="1"/>
    <col min="9481" max="9481" width="9" bestFit="1" customWidth="1"/>
    <col min="9722" max="9722" width="4.7109375" bestFit="1" customWidth="1"/>
    <col min="9723" max="9723" width="9.7109375" bestFit="1" customWidth="1"/>
    <col min="9724" max="9724" width="10" bestFit="1" customWidth="1"/>
    <col min="9725" max="9725" width="8.7109375" bestFit="1" customWidth="1"/>
    <col min="9726" max="9726" width="22.7109375" customWidth="1"/>
    <col min="9727" max="9727" width="59.7109375" bestFit="1" customWidth="1"/>
    <col min="9728" max="9728" width="57.7109375" bestFit="1" customWidth="1"/>
    <col min="9729" max="9729" width="35.28515625" bestFit="1" customWidth="1"/>
    <col min="9730" max="9730" width="28.28515625" bestFit="1" customWidth="1"/>
    <col min="9731" max="9731" width="33.28515625" bestFit="1" customWidth="1"/>
    <col min="9732" max="9732" width="26" bestFit="1" customWidth="1"/>
    <col min="9733" max="9733" width="19.28515625" bestFit="1" customWidth="1"/>
    <col min="9734" max="9734" width="10.42578125" customWidth="1"/>
    <col min="9735" max="9735" width="11.7109375" customWidth="1"/>
    <col min="9736" max="9736" width="14.7109375" customWidth="1"/>
    <col min="9737" max="9737" width="9" bestFit="1" customWidth="1"/>
    <col min="9978" max="9978" width="4.7109375" bestFit="1" customWidth="1"/>
    <col min="9979" max="9979" width="9.7109375" bestFit="1" customWidth="1"/>
    <col min="9980" max="9980" width="10" bestFit="1" customWidth="1"/>
    <col min="9981" max="9981" width="8.7109375" bestFit="1" customWidth="1"/>
    <col min="9982" max="9982" width="22.7109375" customWidth="1"/>
    <col min="9983" max="9983" width="59.7109375" bestFit="1" customWidth="1"/>
    <col min="9984" max="9984" width="57.7109375" bestFit="1" customWidth="1"/>
    <col min="9985" max="9985" width="35.28515625" bestFit="1" customWidth="1"/>
    <col min="9986" max="9986" width="28.28515625" bestFit="1" customWidth="1"/>
    <col min="9987" max="9987" width="33.28515625" bestFit="1" customWidth="1"/>
    <col min="9988" max="9988" width="26" bestFit="1" customWidth="1"/>
    <col min="9989" max="9989" width="19.28515625" bestFit="1" customWidth="1"/>
    <col min="9990" max="9990" width="10.42578125" customWidth="1"/>
    <col min="9991" max="9991" width="11.7109375" customWidth="1"/>
    <col min="9992" max="9992" width="14.7109375" customWidth="1"/>
    <col min="9993" max="9993" width="9" bestFit="1" customWidth="1"/>
    <col min="10234" max="10234" width="4.7109375" bestFit="1" customWidth="1"/>
    <col min="10235" max="10235" width="9.7109375" bestFit="1" customWidth="1"/>
    <col min="10236" max="10236" width="10" bestFit="1" customWidth="1"/>
    <col min="10237" max="10237" width="8.7109375" bestFit="1" customWidth="1"/>
    <col min="10238" max="10238" width="22.7109375" customWidth="1"/>
    <col min="10239" max="10239" width="59.7109375" bestFit="1" customWidth="1"/>
    <col min="10240" max="10240" width="57.7109375" bestFit="1" customWidth="1"/>
    <col min="10241" max="10241" width="35.28515625" bestFit="1" customWidth="1"/>
    <col min="10242" max="10242" width="28.28515625" bestFit="1" customWidth="1"/>
    <col min="10243" max="10243" width="33.28515625" bestFit="1" customWidth="1"/>
    <col min="10244" max="10244" width="26" bestFit="1" customWidth="1"/>
    <col min="10245" max="10245" width="19.28515625" bestFit="1" customWidth="1"/>
    <col min="10246" max="10246" width="10.42578125" customWidth="1"/>
    <col min="10247" max="10247" width="11.7109375" customWidth="1"/>
    <col min="10248" max="10248" width="14.7109375" customWidth="1"/>
    <col min="10249" max="10249" width="9" bestFit="1" customWidth="1"/>
    <col min="10490" max="10490" width="4.7109375" bestFit="1" customWidth="1"/>
    <col min="10491" max="10491" width="9.7109375" bestFit="1" customWidth="1"/>
    <col min="10492" max="10492" width="10" bestFit="1" customWidth="1"/>
    <col min="10493" max="10493" width="8.7109375" bestFit="1" customWidth="1"/>
    <col min="10494" max="10494" width="22.7109375" customWidth="1"/>
    <col min="10495" max="10495" width="59.7109375" bestFit="1" customWidth="1"/>
    <col min="10496" max="10496" width="57.7109375" bestFit="1" customWidth="1"/>
    <col min="10497" max="10497" width="35.28515625" bestFit="1" customWidth="1"/>
    <col min="10498" max="10498" width="28.28515625" bestFit="1" customWidth="1"/>
    <col min="10499" max="10499" width="33.28515625" bestFit="1" customWidth="1"/>
    <col min="10500" max="10500" width="26" bestFit="1" customWidth="1"/>
    <col min="10501" max="10501" width="19.28515625" bestFit="1" customWidth="1"/>
    <col min="10502" max="10502" width="10.42578125" customWidth="1"/>
    <col min="10503" max="10503" width="11.7109375" customWidth="1"/>
    <col min="10504" max="10504" width="14.7109375" customWidth="1"/>
    <col min="10505" max="10505" width="9" bestFit="1" customWidth="1"/>
    <col min="10746" max="10746" width="4.7109375" bestFit="1" customWidth="1"/>
    <col min="10747" max="10747" width="9.7109375" bestFit="1" customWidth="1"/>
    <col min="10748" max="10748" width="10" bestFit="1" customWidth="1"/>
    <col min="10749" max="10749" width="8.7109375" bestFit="1" customWidth="1"/>
    <col min="10750" max="10750" width="22.7109375" customWidth="1"/>
    <col min="10751" max="10751" width="59.7109375" bestFit="1" customWidth="1"/>
    <col min="10752" max="10752" width="57.7109375" bestFit="1" customWidth="1"/>
    <col min="10753" max="10753" width="35.28515625" bestFit="1" customWidth="1"/>
    <col min="10754" max="10754" width="28.28515625" bestFit="1" customWidth="1"/>
    <col min="10755" max="10755" width="33.28515625" bestFit="1" customWidth="1"/>
    <col min="10756" max="10756" width="26" bestFit="1" customWidth="1"/>
    <col min="10757" max="10757" width="19.28515625" bestFit="1" customWidth="1"/>
    <col min="10758" max="10758" width="10.42578125" customWidth="1"/>
    <col min="10759" max="10759" width="11.7109375" customWidth="1"/>
    <col min="10760" max="10760" width="14.7109375" customWidth="1"/>
    <col min="10761" max="10761" width="9" bestFit="1" customWidth="1"/>
    <col min="11002" max="11002" width="4.7109375" bestFit="1" customWidth="1"/>
    <col min="11003" max="11003" width="9.7109375" bestFit="1" customWidth="1"/>
    <col min="11004" max="11004" width="10" bestFit="1" customWidth="1"/>
    <col min="11005" max="11005" width="8.7109375" bestFit="1" customWidth="1"/>
    <col min="11006" max="11006" width="22.7109375" customWidth="1"/>
    <col min="11007" max="11007" width="59.7109375" bestFit="1" customWidth="1"/>
    <col min="11008" max="11008" width="57.7109375" bestFit="1" customWidth="1"/>
    <col min="11009" max="11009" width="35.28515625" bestFit="1" customWidth="1"/>
    <col min="11010" max="11010" width="28.28515625" bestFit="1" customWidth="1"/>
    <col min="11011" max="11011" width="33.28515625" bestFit="1" customWidth="1"/>
    <col min="11012" max="11012" width="26" bestFit="1" customWidth="1"/>
    <col min="11013" max="11013" width="19.28515625" bestFit="1" customWidth="1"/>
    <col min="11014" max="11014" width="10.42578125" customWidth="1"/>
    <col min="11015" max="11015" width="11.7109375" customWidth="1"/>
    <col min="11016" max="11016" width="14.7109375" customWidth="1"/>
    <col min="11017" max="11017" width="9" bestFit="1" customWidth="1"/>
    <col min="11258" max="11258" width="4.7109375" bestFit="1" customWidth="1"/>
    <col min="11259" max="11259" width="9.7109375" bestFit="1" customWidth="1"/>
    <col min="11260" max="11260" width="10" bestFit="1" customWidth="1"/>
    <col min="11261" max="11261" width="8.7109375" bestFit="1" customWidth="1"/>
    <col min="11262" max="11262" width="22.7109375" customWidth="1"/>
    <col min="11263" max="11263" width="59.7109375" bestFit="1" customWidth="1"/>
    <col min="11264" max="11264" width="57.7109375" bestFit="1" customWidth="1"/>
    <col min="11265" max="11265" width="35.28515625" bestFit="1" customWidth="1"/>
    <col min="11266" max="11266" width="28.28515625" bestFit="1" customWidth="1"/>
    <col min="11267" max="11267" width="33.28515625" bestFit="1" customWidth="1"/>
    <col min="11268" max="11268" width="26" bestFit="1" customWidth="1"/>
    <col min="11269" max="11269" width="19.28515625" bestFit="1" customWidth="1"/>
    <col min="11270" max="11270" width="10.42578125" customWidth="1"/>
    <col min="11271" max="11271" width="11.7109375" customWidth="1"/>
    <col min="11272" max="11272" width="14.7109375" customWidth="1"/>
    <col min="11273" max="11273" width="9" bestFit="1" customWidth="1"/>
    <col min="11514" max="11514" width="4.7109375" bestFit="1" customWidth="1"/>
    <col min="11515" max="11515" width="9.7109375" bestFit="1" customWidth="1"/>
    <col min="11516" max="11516" width="10" bestFit="1" customWidth="1"/>
    <col min="11517" max="11517" width="8.7109375" bestFit="1" customWidth="1"/>
    <col min="11518" max="11518" width="22.7109375" customWidth="1"/>
    <col min="11519" max="11519" width="59.7109375" bestFit="1" customWidth="1"/>
    <col min="11520" max="11520" width="57.7109375" bestFit="1" customWidth="1"/>
    <col min="11521" max="11521" width="35.28515625" bestFit="1" customWidth="1"/>
    <col min="11522" max="11522" width="28.28515625" bestFit="1" customWidth="1"/>
    <col min="11523" max="11523" width="33.28515625" bestFit="1" customWidth="1"/>
    <col min="11524" max="11524" width="26" bestFit="1" customWidth="1"/>
    <col min="11525" max="11525" width="19.28515625" bestFit="1" customWidth="1"/>
    <col min="11526" max="11526" width="10.42578125" customWidth="1"/>
    <col min="11527" max="11527" width="11.7109375" customWidth="1"/>
    <col min="11528" max="11528" width="14.7109375" customWidth="1"/>
    <col min="11529" max="11529" width="9" bestFit="1" customWidth="1"/>
    <col min="11770" max="11770" width="4.7109375" bestFit="1" customWidth="1"/>
    <col min="11771" max="11771" width="9.7109375" bestFit="1" customWidth="1"/>
    <col min="11772" max="11772" width="10" bestFit="1" customWidth="1"/>
    <col min="11773" max="11773" width="8.7109375" bestFit="1" customWidth="1"/>
    <col min="11774" max="11774" width="22.7109375" customWidth="1"/>
    <col min="11775" max="11775" width="59.7109375" bestFit="1" customWidth="1"/>
    <col min="11776" max="11776" width="57.7109375" bestFit="1" customWidth="1"/>
    <col min="11777" max="11777" width="35.28515625" bestFit="1" customWidth="1"/>
    <col min="11778" max="11778" width="28.28515625" bestFit="1" customWidth="1"/>
    <col min="11779" max="11779" width="33.28515625" bestFit="1" customWidth="1"/>
    <col min="11780" max="11780" width="26" bestFit="1" customWidth="1"/>
    <col min="11781" max="11781" width="19.28515625" bestFit="1" customWidth="1"/>
    <col min="11782" max="11782" width="10.42578125" customWidth="1"/>
    <col min="11783" max="11783" width="11.7109375" customWidth="1"/>
    <col min="11784" max="11784" width="14.7109375" customWidth="1"/>
    <col min="11785" max="11785" width="9" bestFit="1" customWidth="1"/>
    <col min="12026" max="12026" width="4.7109375" bestFit="1" customWidth="1"/>
    <col min="12027" max="12027" width="9.7109375" bestFit="1" customWidth="1"/>
    <col min="12028" max="12028" width="10" bestFit="1" customWidth="1"/>
    <col min="12029" max="12029" width="8.7109375" bestFit="1" customWidth="1"/>
    <col min="12030" max="12030" width="22.7109375" customWidth="1"/>
    <col min="12031" max="12031" width="59.7109375" bestFit="1" customWidth="1"/>
    <col min="12032" max="12032" width="57.7109375" bestFit="1" customWidth="1"/>
    <col min="12033" max="12033" width="35.28515625" bestFit="1" customWidth="1"/>
    <col min="12034" max="12034" width="28.28515625" bestFit="1" customWidth="1"/>
    <col min="12035" max="12035" width="33.28515625" bestFit="1" customWidth="1"/>
    <col min="12036" max="12036" width="26" bestFit="1" customWidth="1"/>
    <col min="12037" max="12037" width="19.28515625" bestFit="1" customWidth="1"/>
    <col min="12038" max="12038" width="10.42578125" customWidth="1"/>
    <col min="12039" max="12039" width="11.7109375" customWidth="1"/>
    <col min="12040" max="12040" width="14.7109375" customWidth="1"/>
    <col min="12041" max="12041" width="9" bestFit="1" customWidth="1"/>
    <col min="12282" max="12282" width="4.7109375" bestFit="1" customWidth="1"/>
    <col min="12283" max="12283" width="9.7109375" bestFit="1" customWidth="1"/>
    <col min="12284" max="12284" width="10" bestFit="1" customWidth="1"/>
    <col min="12285" max="12285" width="8.7109375" bestFit="1" customWidth="1"/>
    <col min="12286" max="12286" width="22.7109375" customWidth="1"/>
    <col min="12287" max="12287" width="59.7109375" bestFit="1" customWidth="1"/>
    <col min="12288" max="12288" width="57.7109375" bestFit="1" customWidth="1"/>
    <col min="12289" max="12289" width="35.28515625" bestFit="1" customWidth="1"/>
    <col min="12290" max="12290" width="28.28515625" bestFit="1" customWidth="1"/>
    <col min="12291" max="12291" width="33.28515625" bestFit="1" customWidth="1"/>
    <col min="12292" max="12292" width="26" bestFit="1" customWidth="1"/>
    <col min="12293" max="12293" width="19.28515625" bestFit="1" customWidth="1"/>
    <col min="12294" max="12294" width="10.42578125" customWidth="1"/>
    <col min="12295" max="12295" width="11.7109375" customWidth="1"/>
    <col min="12296" max="12296" width="14.7109375" customWidth="1"/>
    <col min="12297" max="12297" width="9" bestFit="1" customWidth="1"/>
    <col min="12538" max="12538" width="4.7109375" bestFit="1" customWidth="1"/>
    <col min="12539" max="12539" width="9.7109375" bestFit="1" customWidth="1"/>
    <col min="12540" max="12540" width="10" bestFit="1" customWidth="1"/>
    <col min="12541" max="12541" width="8.7109375" bestFit="1" customWidth="1"/>
    <col min="12542" max="12542" width="22.7109375" customWidth="1"/>
    <col min="12543" max="12543" width="59.7109375" bestFit="1" customWidth="1"/>
    <col min="12544" max="12544" width="57.7109375" bestFit="1" customWidth="1"/>
    <col min="12545" max="12545" width="35.28515625" bestFit="1" customWidth="1"/>
    <col min="12546" max="12546" width="28.28515625" bestFit="1" customWidth="1"/>
    <col min="12547" max="12547" width="33.28515625" bestFit="1" customWidth="1"/>
    <col min="12548" max="12548" width="26" bestFit="1" customWidth="1"/>
    <col min="12549" max="12549" width="19.28515625" bestFit="1" customWidth="1"/>
    <col min="12550" max="12550" width="10.42578125" customWidth="1"/>
    <col min="12551" max="12551" width="11.7109375" customWidth="1"/>
    <col min="12552" max="12552" width="14.7109375" customWidth="1"/>
    <col min="12553" max="12553" width="9" bestFit="1" customWidth="1"/>
    <col min="12794" max="12794" width="4.7109375" bestFit="1" customWidth="1"/>
    <col min="12795" max="12795" width="9.7109375" bestFit="1" customWidth="1"/>
    <col min="12796" max="12796" width="10" bestFit="1" customWidth="1"/>
    <col min="12797" max="12797" width="8.7109375" bestFit="1" customWidth="1"/>
    <col min="12798" max="12798" width="22.7109375" customWidth="1"/>
    <col min="12799" max="12799" width="59.7109375" bestFit="1" customWidth="1"/>
    <col min="12800" max="12800" width="57.7109375" bestFit="1" customWidth="1"/>
    <col min="12801" max="12801" width="35.28515625" bestFit="1" customWidth="1"/>
    <col min="12802" max="12802" width="28.28515625" bestFit="1" customWidth="1"/>
    <col min="12803" max="12803" width="33.28515625" bestFit="1" customWidth="1"/>
    <col min="12804" max="12804" width="26" bestFit="1" customWidth="1"/>
    <col min="12805" max="12805" width="19.28515625" bestFit="1" customWidth="1"/>
    <col min="12806" max="12806" width="10.42578125" customWidth="1"/>
    <col min="12807" max="12807" width="11.7109375" customWidth="1"/>
    <col min="12808" max="12808" width="14.7109375" customWidth="1"/>
    <col min="12809" max="12809" width="9" bestFit="1" customWidth="1"/>
    <col min="13050" max="13050" width="4.7109375" bestFit="1" customWidth="1"/>
    <col min="13051" max="13051" width="9.7109375" bestFit="1" customWidth="1"/>
    <col min="13052" max="13052" width="10" bestFit="1" customWidth="1"/>
    <col min="13053" max="13053" width="8.7109375" bestFit="1" customWidth="1"/>
    <col min="13054" max="13054" width="22.7109375" customWidth="1"/>
    <col min="13055" max="13055" width="59.7109375" bestFit="1" customWidth="1"/>
    <col min="13056" max="13056" width="57.7109375" bestFit="1" customWidth="1"/>
    <col min="13057" max="13057" width="35.28515625" bestFit="1" customWidth="1"/>
    <col min="13058" max="13058" width="28.28515625" bestFit="1" customWidth="1"/>
    <col min="13059" max="13059" width="33.28515625" bestFit="1" customWidth="1"/>
    <col min="13060" max="13060" width="26" bestFit="1" customWidth="1"/>
    <col min="13061" max="13061" width="19.28515625" bestFit="1" customWidth="1"/>
    <col min="13062" max="13062" width="10.42578125" customWidth="1"/>
    <col min="13063" max="13063" width="11.7109375" customWidth="1"/>
    <col min="13064" max="13064" width="14.7109375" customWidth="1"/>
    <col min="13065" max="13065" width="9" bestFit="1" customWidth="1"/>
    <col min="13306" max="13306" width="4.7109375" bestFit="1" customWidth="1"/>
    <col min="13307" max="13307" width="9.7109375" bestFit="1" customWidth="1"/>
    <col min="13308" max="13308" width="10" bestFit="1" customWidth="1"/>
    <col min="13309" max="13309" width="8.7109375" bestFit="1" customWidth="1"/>
    <col min="13310" max="13310" width="22.7109375" customWidth="1"/>
    <col min="13311" max="13311" width="59.7109375" bestFit="1" customWidth="1"/>
    <col min="13312" max="13312" width="57.7109375" bestFit="1" customWidth="1"/>
    <col min="13313" max="13313" width="35.28515625" bestFit="1" customWidth="1"/>
    <col min="13314" max="13314" width="28.28515625" bestFit="1" customWidth="1"/>
    <col min="13315" max="13315" width="33.28515625" bestFit="1" customWidth="1"/>
    <col min="13316" max="13316" width="26" bestFit="1" customWidth="1"/>
    <col min="13317" max="13317" width="19.28515625" bestFit="1" customWidth="1"/>
    <col min="13318" max="13318" width="10.42578125" customWidth="1"/>
    <col min="13319" max="13319" width="11.7109375" customWidth="1"/>
    <col min="13320" max="13320" width="14.7109375" customWidth="1"/>
    <col min="13321" max="13321" width="9" bestFit="1" customWidth="1"/>
    <col min="13562" max="13562" width="4.7109375" bestFit="1" customWidth="1"/>
    <col min="13563" max="13563" width="9.7109375" bestFit="1" customWidth="1"/>
    <col min="13564" max="13564" width="10" bestFit="1" customWidth="1"/>
    <col min="13565" max="13565" width="8.7109375" bestFit="1" customWidth="1"/>
    <col min="13566" max="13566" width="22.7109375" customWidth="1"/>
    <col min="13567" max="13567" width="59.7109375" bestFit="1" customWidth="1"/>
    <col min="13568" max="13568" width="57.7109375" bestFit="1" customWidth="1"/>
    <col min="13569" max="13569" width="35.28515625" bestFit="1" customWidth="1"/>
    <col min="13570" max="13570" width="28.28515625" bestFit="1" customWidth="1"/>
    <col min="13571" max="13571" width="33.28515625" bestFit="1" customWidth="1"/>
    <col min="13572" max="13572" width="26" bestFit="1" customWidth="1"/>
    <col min="13573" max="13573" width="19.28515625" bestFit="1" customWidth="1"/>
    <col min="13574" max="13574" width="10.42578125" customWidth="1"/>
    <col min="13575" max="13575" width="11.7109375" customWidth="1"/>
    <col min="13576" max="13576" width="14.7109375" customWidth="1"/>
    <col min="13577" max="13577" width="9" bestFit="1" customWidth="1"/>
    <col min="13818" max="13818" width="4.7109375" bestFit="1" customWidth="1"/>
    <col min="13819" max="13819" width="9.7109375" bestFit="1" customWidth="1"/>
    <col min="13820" max="13820" width="10" bestFit="1" customWidth="1"/>
    <col min="13821" max="13821" width="8.7109375" bestFit="1" customWidth="1"/>
    <col min="13822" max="13822" width="22.7109375" customWidth="1"/>
    <col min="13823" max="13823" width="59.7109375" bestFit="1" customWidth="1"/>
    <col min="13824" max="13824" width="57.7109375" bestFit="1" customWidth="1"/>
    <col min="13825" max="13825" width="35.28515625" bestFit="1" customWidth="1"/>
    <col min="13826" max="13826" width="28.28515625" bestFit="1" customWidth="1"/>
    <col min="13827" max="13827" width="33.28515625" bestFit="1" customWidth="1"/>
    <col min="13828" max="13828" width="26" bestFit="1" customWidth="1"/>
    <col min="13829" max="13829" width="19.28515625" bestFit="1" customWidth="1"/>
    <col min="13830" max="13830" width="10.42578125" customWidth="1"/>
    <col min="13831" max="13831" width="11.7109375" customWidth="1"/>
    <col min="13832" max="13832" width="14.7109375" customWidth="1"/>
    <col min="13833" max="13833" width="9" bestFit="1" customWidth="1"/>
    <col min="14074" max="14074" width="4.7109375" bestFit="1" customWidth="1"/>
    <col min="14075" max="14075" width="9.7109375" bestFit="1" customWidth="1"/>
    <col min="14076" max="14076" width="10" bestFit="1" customWidth="1"/>
    <col min="14077" max="14077" width="8.7109375" bestFit="1" customWidth="1"/>
    <col min="14078" max="14078" width="22.7109375" customWidth="1"/>
    <col min="14079" max="14079" width="59.7109375" bestFit="1" customWidth="1"/>
    <col min="14080" max="14080" width="57.7109375" bestFit="1" customWidth="1"/>
    <col min="14081" max="14081" width="35.28515625" bestFit="1" customWidth="1"/>
    <col min="14082" max="14082" width="28.28515625" bestFit="1" customWidth="1"/>
    <col min="14083" max="14083" width="33.28515625" bestFit="1" customWidth="1"/>
    <col min="14084" max="14084" width="26" bestFit="1" customWidth="1"/>
    <col min="14085" max="14085" width="19.28515625" bestFit="1" customWidth="1"/>
    <col min="14086" max="14086" width="10.42578125" customWidth="1"/>
    <col min="14087" max="14087" width="11.7109375" customWidth="1"/>
    <col min="14088" max="14088" width="14.7109375" customWidth="1"/>
    <col min="14089" max="14089" width="9" bestFit="1" customWidth="1"/>
    <col min="14330" max="14330" width="4.7109375" bestFit="1" customWidth="1"/>
    <col min="14331" max="14331" width="9.7109375" bestFit="1" customWidth="1"/>
    <col min="14332" max="14332" width="10" bestFit="1" customWidth="1"/>
    <col min="14333" max="14333" width="8.7109375" bestFit="1" customWidth="1"/>
    <col min="14334" max="14334" width="22.7109375" customWidth="1"/>
    <col min="14335" max="14335" width="59.7109375" bestFit="1" customWidth="1"/>
    <col min="14336" max="14336" width="57.7109375" bestFit="1" customWidth="1"/>
    <col min="14337" max="14337" width="35.28515625" bestFit="1" customWidth="1"/>
    <col min="14338" max="14338" width="28.28515625" bestFit="1" customWidth="1"/>
    <col min="14339" max="14339" width="33.28515625" bestFit="1" customWidth="1"/>
    <col min="14340" max="14340" width="26" bestFit="1" customWidth="1"/>
    <col min="14341" max="14341" width="19.28515625" bestFit="1" customWidth="1"/>
    <col min="14342" max="14342" width="10.42578125" customWidth="1"/>
    <col min="14343" max="14343" width="11.7109375" customWidth="1"/>
    <col min="14344" max="14344" width="14.7109375" customWidth="1"/>
    <col min="14345" max="14345" width="9" bestFit="1" customWidth="1"/>
    <col min="14586" max="14586" width="4.7109375" bestFit="1" customWidth="1"/>
    <col min="14587" max="14587" width="9.7109375" bestFit="1" customWidth="1"/>
    <col min="14588" max="14588" width="10" bestFit="1" customWidth="1"/>
    <col min="14589" max="14589" width="8.7109375" bestFit="1" customWidth="1"/>
    <col min="14590" max="14590" width="22.7109375" customWidth="1"/>
    <col min="14591" max="14591" width="59.7109375" bestFit="1" customWidth="1"/>
    <col min="14592" max="14592" width="57.7109375" bestFit="1" customWidth="1"/>
    <col min="14593" max="14593" width="35.28515625" bestFit="1" customWidth="1"/>
    <col min="14594" max="14594" width="28.28515625" bestFit="1" customWidth="1"/>
    <col min="14595" max="14595" width="33.28515625" bestFit="1" customWidth="1"/>
    <col min="14596" max="14596" width="26" bestFit="1" customWidth="1"/>
    <col min="14597" max="14597" width="19.28515625" bestFit="1" customWidth="1"/>
    <col min="14598" max="14598" width="10.42578125" customWidth="1"/>
    <col min="14599" max="14599" width="11.7109375" customWidth="1"/>
    <col min="14600" max="14600" width="14.7109375" customWidth="1"/>
    <col min="14601" max="14601" width="9" bestFit="1" customWidth="1"/>
    <col min="14842" max="14842" width="4.7109375" bestFit="1" customWidth="1"/>
    <col min="14843" max="14843" width="9.7109375" bestFit="1" customWidth="1"/>
    <col min="14844" max="14844" width="10" bestFit="1" customWidth="1"/>
    <col min="14845" max="14845" width="8.7109375" bestFit="1" customWidth="1"/>
    <col min="14846" max="14846" width="22.7109375" customWidth="1"/>
    <col min="14847" max="14847" width="59.7109375" bestFit="1" customWidth="1"/>
    <col min="14848" max="14848" width="57.7109375" bestFit="1" customWidth="1"/>
    <col min="14849" max="14849" width="35.28515625" bestFit="1" customWidth="1"/>
    <col min="14850" max="14850" width="28.28515625" bestFit="1" customWidth="1"/>
    <col min="14851" max="14851" width="33.28515625" bestFit="1" customWidth="1"/>
    <col min="14852" max="14852" width="26" bestFit="1" customWidth="1"/>
    <col min="14853" max="14853" width="19.28515625" bestFit="1" customWidth="1"/>
    <col min="14854" max="14854" width="10.42578125" customWidth="1"/>
    <col min="14855" max="14855" width="11.7109375" customWidth="1"/>
    <col min="14856" max="14856" width="14.7109375" customWidth="1"/>
    <col min="14857" max="14857" width="9" bestFit="1" customWidth="1"/>
    <col min="15098" max="15098" width="4.7109375" bestFit="1" customWidth="1"/>
    <col min="15099" max="15099" width="9.7109375" bestFit="1" customWidth="1"/>
    <col min="15100" max="15100" width="10" bestFit="1" customWidth="1"/>
    <col min="15101" max="15101" width="8.7109375" bestFit="1" customWidth="1"/>
    <col min="15102" max="15102" width="22.7109375" customWidth="1"/>
    <col min="15103" max="15103" width="59.7109375" bestFit="1" customWidth="1"/>
    <col min="15104" max="15104" width="57.7109375" bestFit="1" customWidth="1"/>
    <col min="15105" max="15105" width="35.28515625" bestFit="1" customWidth="1"/>
    <col min="15106" max="15106" width="28.28515625" bestFit="1" customWidth="1"/>
    <col min="15107" max="15107" width="33.28515625" bestFit="1" customWidth="1"/>
    <col min="15108" max="15108" width="26" bestFit="1" customWidth="1"/>
    <col min="15109" max="15109" width="19.28515625" bestFit="1" customWidth="1"/>
    <col min="15110" max="15110" width="10.42578125" customWidth="1"/>
    <col min="15111" max="15111" width="11.7109375" customWidth="1"/>
    <col min="15112" max="15112" width="14.7109375" customWidth="1"/>
    <col min="15113" max="15113" width="9" bestFit="1" customWidth="1"/>
    <col min="15354" max="15354" width="4.7109375" bestFit="1" customWidth="1"/>
    <col min="15355" max="15355" width="9.7109375" bestFit="1" customWidth="1"/>
    <col min="15356" max="15356" width="10" bestFit="1" customWidth="1"/>
    <col min="15357" max="15357" width="8.7109375" bestFit="1" customWidth="1"/>
    <col min="15358" max="15358" width="22.7109375" customWidth="1"/>
    <col min="15359" max="15359" width="59.7109375" bestFit="1" customWidth="1"/>
    <col min="15360" max="15360" width="57.7109375" bestFit="1" customWidth="1"/>
    <col min="15361" max="15361" width="35.28515625" bestFit="1" customWidth="1"/>
    <col min="15362" max="15362" width="28.28515625" bestFit="1" customWidth="1"/>
    <col min="15363" max="15363" width="33.28515625" bestFit="1" customWidth="1"/>
    <col min="15364" max="15364" width="26" bestFit="1" customWidth="1"/>
    <col min="15365" max="15365" width="19.28515625" bestFit="1" customWidth="1"/>
    <col min="15366" max="15366" width="10.42578125" customWidth="1"/>
    <col min="15367" max="15367" width="11.7109375" customWidth="1"/>
    <col min="15368" max="15368" width="14.7109375" customWidth="1"/>
    <col min="15369" max="15369" width="9" bestFit="1" customWidth="1"/>
    <col min="15610" max="15610" width="4.7109375" bestFit="1" customWidth="1"/>
    <col min="15611" max="15611" width="9.7109375" bestFit="1" customWidth="1"/>
    <col min="15612" max="15612" width="10" bestFit="1" customWidth="1"/>
    <col min="15613" max="15613" width="8.7109375" bestFit="1" customWidth="1"/>
    <col min="15614" max="15614" width="22.7109375" customWidth="1"/>
    <col min="15615" max="15615" width="59.7109375" bestFit="1" customWidth="1"/>
    <col min="15616" max="15616" width="57.7109375" bestFit="1" customWidth="1"/>
    <col min="15617" max="15617" width="35.28515625" bestFit="1" customWidth="1"/>
    <col min="15618" max="15618" width="28.28515625" bestFit="1" customWidth="1"/>
    <col min="15619" max="15619" width="33.28515625" bestFit="1" customWidth="1"/>
    <col min="15620" max="15620" width="26" bestFit="1" customWidth="1"/>
    <col min="15621" max="15621" width="19.28515625" bestFit="1" customWidth="1"/>
    <col min="15622" max="15622" width="10.42578125" customWidth="1"/>
    <col min="15623" max="15623" width="11.7109375" customWidth="1"/>
    <col min="15624" max="15624" width="14.7109375" customWidth="1"/>
    <col min="15625" max="15625" width="9" bestFit="1" customWidth="1"/>
    <col min="15866" max="15866" width="4.7109375" bestFit="1" customWidth="1"/>
    <col min="15867" max="15867" width="9.7109375" bestFit="1" customWidth="1"/>
    <col min="15868" max="15868" width="10" bestFit="1" customWidth="1"/>
    <col min="15869" max="15869" width="8.7109375" bestFit="1" customWidth="1"/>
    <col min="15870" max="15870" width="22.7109375" customWidth="1"/>
    <col min="15871" max="15871" width="59.7109375" bestFit="1" customWidth="1"/>
    <col min="15872" max="15872" width="57.7109375" bestFit="1" customWidth="1"/>
    <col min="15873" max="15873" width="35.28515625" bestFit="1" customWidth="1"/>
    <col min="15874" max="15874" width="28.28515625" bestFit="1" customWidth="1"/>
    <col min="15875" max="15875" width="33.28515625" bestFit="1" customWidth="1"/>
    <col min="15876" max="15876" width="26" bestFit="1" customWidth="1"/>
    <col min="15877" max="15877" width="19.28515625" bestFit="1" customWidth="1"/>
    <col min="15878" max="15878" width="10.42578125" customWidth="1"/>
    <col min="15879" max="15879" width="11.7109375" customWidth="1"/>
    <col min="15880" max="15880" width="14.7109375" customWidth="1"/>
    <col min="15881" max="15881" width="9" bestFit="1" customWidth="1"/>
    <col min="16122" max="16122" width="4.7109375" bestFit="1" customWidth="1"/>
    <col min="16123" max="16123" width="9.7109375" bestFit="1" customWidth="1"/>
    <col min="16124" max="16124" width="10" bestFit="1" customWidth="1"/>
    <col min="16125" max="16125" width="8.7109375" bestFit="1" customWidth="1"/>
    <col min="16126" max="16126" width="22.7109375" customWidth="1"/>
    <col min="16127" max="16127" width="59.7109375" bestFit="1" customWidth="1"/>
    <col min="16128" max="16128" width="57.7109375" bestFit="1" customWidth="1"/>
    <col min="16129" max="16129" width="35.28515625" bestFit="1" customWidth="1"/>
    <col min="16130" max="16130" width="28.28515625" bestFit="1" customWidth="1"/>
    <col min="16131" max="16131" width="33.28515625" bestFit="1" customWidth="1"/>
    <col min="16132" max="16132" width="26" bestFit="1" customWidth="1"/>
    <col min="16133" max="16133" width="19.28515625" bestFit="1" customWidth="1"/>
    <col min="16134" max="16134" width="10.42578125" customWidth="1"/>
    <col min="16135" max="16135" width="11.7109375" customWidth="1"/>
    <col min="16136" max="16136" width="14.7109375" customWidth="1"/>
    <col min="16137" max="16137" width="9" bestFit="1" customWidth="1"/>
  </cols>
  <sheetData>
    <row r="1" spans="1:20" x14ac:dyDescent="0.25">
      <c r="M1" s="2"/>
      <c r="N1" s="2"/>
      <c r="O1" s="2"/>
      <c r="P1" s="2"/>
    </row>
    <row r="2" spans="1:20" x14ac:dyDescent="0.25">
      <c r="A2" s="1" t="s">
        <v>6317</v>
      </c>
      <c r="M2" s="2"/>
      <c r="N2" s="2"/>
      <c r="O2" s="2"/>
      <c r="P2" s="2"/>
    </row>
    <row r="3" spans="1:20" x14ac:dyDescent="0.25">
      <c r="M3" s="2"/>
      <c r="N3" s="2"/>
      <c r="O3" s="2"/>
      <c r="P3" s="2"/>
    </row>
    <row r="4" spans="1:20" s="4" customFormat="1" ht="51.7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20"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20" s="4" customFormat="1" x14ac:dyDescent="0.2">
      <c r="A6" s="339" t="s">
        <v>16</v>
      </c>
      <c r="B6" s="342" t="s">
        <v>17</v>
      </c>
      <c r="C6" s="342" t="s">
        <v>18</v>
      </c>
      <c r="D6" s="342" t="s">
        <v>19</v>
      </c>
      <c r="E6" s="339" t="s">
        <v>20</v>
      </c>
      <c r="F6" s="339" t="s">
        <v>21</v>
      </c>
      <c r="G6" s="339" t="s">
        <v>22</v>
      </c>
      <c r="H6" s="342" t="s">
        <v>23</v>
      </c>
      <c r="I6" s="342" t="s">
        <v>24</v>
      </c>
      <c r="J6" s="339" t="s">
        <v>25</v>
      </c>
      <c r="K6" s="342" t="s">
        <v>26</v>
      </c>
      <c r="L6" s="342" t="s">
        <v>27</v>
      </c>
      <c r="M6" s="390" t="s">
        <v>28</v>
      </c>
      <c r="N6" s="390" t="s">
        <v>29</v>
      </c>
      <c r="O6" s="390" t="s">
        <v>30</v>
      </c>
      <c r="P6" s="390" t="s">
        <v>31</v>
      </c>
      <c r="Q6" s="339" t="s">
        <v>32</v>
      </c>
      <c r="R6" s="342" t="s">
        <v>33</v>
      </c>
      <c r="S6" s="3"/>
    </row>
    <row r="7" spans="1:20" s="471" customFormat="1" x14ac:dyDescent="0.25">
      <c r="A7" s="978">
        <v>1</v>
      </c>
      <c r="B7" s="978">
        <v>1</v>
      </c>
      <c r="C7" s="978">
        <v>4</v>
      </c>
      <c r="D7" s="978">
        <v>2</v>
      </c>
      <c r="E7" s="978" t="s">
        <v>3991</v>
      </c>
      <c r="F7" s="978" t="s">
        <v>3992</v>
      </c>
      <c r="G7" s="978" t="s">
        <v>3993</v>
      </c>
      <c r="H7" s="330" t="s">
        <v>3994</v>
      </c>
      <c r="I7" s="474">
        <v>3</v>
      </c>
      <c r="J7" s="978" t="s">
        <v>3995</v>
      </c>
      <c r="K7" s="1074" t="s">
        <v>124</v>
      </c>
      <c r="L7" s="1074" t="s">
        <v>42</v>
      </c>
      <c r="M7" s="1074">
        <v>43904.06</v>
      </c>
      <c r="N7" s="1074"/>
      <c r="O7" s="1074">
        <v>43904.06</v>
      </c>
      <c r="P7" s="1074"/>
      <c r="Q7" s="978" t="s">
        <v>3996</v>
      </c>
      <c r="R7" s="978" t="s">
        <v>3997</v>
      </c>
      <c r="S7" s="475"/>
    </row>
    <row r="8" spans="1:20" s="471" customFormat="1" ht="45" x14ac:dyDescent="0.25">
      <c r="A8" s="1081"/>
      <c r="B8" s="1081"/>
      <c r="C8" s="1081"/>
      <c r="D8" s="1081"/>
      <c r="E8" s="1081"/>
      <c r="F8" s="1081"/>
      <c r="G8" s="1081"/>
      <c r="H8" s="330" t="s">
        <v>3998</v>
      </c>
      <c r="I8" s="330">
        <v>500</v>
      </c>
      <c r="J8" s="1081"/>
      <c r="K8" s="1348"/>
      <c r="L8" s="1348"/>
      <c r="M8" s="1348"/>
      <c r="N8" s="1348"/>
      <c r="O8" s="1348"/>
      <c r="P8" s="1348"/>
      <c r="Q8" s="1081"/>
      <c r="R8" s="1081"/>
      <c r="S8" s="475"/>
      <c r="T8" s="476"/>
    </row>
    <row r="9" spans="1:20" s="471" customFormat="1" ht="30" x14ac:dyDescent="0.25">
      <c r="A9" s="979"/>
      <c r="B9" s="979"/>
      <c r="C9" s="979"/>
      <c r="D9" s="979"/>
      <c r="E9" s="979"/>
      <c r="F9" s="979"/>
      <c r="G9" s="979"/>
      <c r="H9" s="330" t="s">
        <v>3999</v>
      </c>
      <c r="I9" s="330">
        <v>60</v>
      </c>
      <c r="J9" s="979"/>
      <c r="K9" s="1075"/>
      <c r="L9" s="1075"/>
      <c r="M9" s="1075"/>
      <c r="N9" s="1075"/>
      <c r="O9" s="1075"/>
      <c r="P9" s="1075"/>
      <c r="Q9" s="979"/>
      <c r="R9" s="979"/>
      <c r="S9" s="475"/>
    </row>
    <row r="10" spans="1:20" s="471" customFormat="1" ht="30" x14ac:dyDescent="0.25">
      <c r="A10" s="1083">
        <v>2</v>
      </c>
      <c r="B10" s="978">
        <v>1</v>
      </c>
      <c r="C10" s="978">
        <v>4</v>
      </c>
      <c r="D10" s="978">
        <v>5</v>
      </c>
      <c r="E10" s="978" t="s">
        <v>4000</v>
      </c>
      <c r="F10" s="978" t="s">
        <v>4001</v>
      </c>
      <c r="G10" s="978" t="s">
        <v>4002</v>
      </c>
      <c r="H10" s="330" t="s">
        <v>935</v>
      </c>
      <c r="I10" s="474">
        <v>50</v>
      </c>
      <c r="J10" s="978" t="s">
        <v>4003</v>
      </c>
      <c r="K10" s="1074" t="s">
        <v>4004</v>
      </c>
      <c r="L10" s="1074" t="s">
        <v>42</v>
      </c>
      <c r="M10" s="1074">
        <v>64617.62</v>
      </c>
      <c r="N10" s="1074"/>
      <c r="O10" s="1074">
        <v>64617.62</v>
      </c>
      <c r="P10" s="1074"/>
      <c r="Q10" s="978" t="s">
        <v>3996</v>
      </c>
      <c r="R10" s="978" t="s">
        <v>3997</v>
      </c>
      <c r="T10" s="476"/>
    </row>
    <row r="11" spans="1:20" s="471" customFormat="1" x14ac:dyDescent="0.25">
      <c r="A11" s="1463"/>
      <c r="B11" s="1081"/>
      <c r="C11" s="1081"/>
      <c r="D11" s="1081"/>
      <c r="E11" s="1081"/>
      <c r="F11" s="1081"/>
      <c r="G11" s="1081"/>
      <c r="H11" s="978" t="s">
        <v>4005</v>
      </c>
      <c r="I11" s="978">
        <v>270</v>
      </c>
      <c r="J11" s="1081"/>
      <c r="K11" s="1348"/>
      <c r="L11" s="1348"/>
      <c r="M11" s="1348"/>
      <c r="N11" s="1348"/>
      <c r="O11" s="1348"/>
      <c r="P11" s="1348"/>
      <c r="Q11" s="1081"/>
      <c r="R11" s="1081"/>
    </row>
    <row r="12" spans="1:20" s="471" customFormat="1" x14ac:dyDescent="0.25">
      <c r="A12" s="1084"/>
      <c r="B12" s="979"/>
      <c r="C12" s="979"/>
      <c r="D12" s="979"/>
      <c r="E12" s="979"/>
      <c r="F12" s="979"/>
      <c r="G12" s="979"/>
      <c r="H12" s="979"/>
      <c r="I12" s="979"/>
      <c r="J12" s="979"/>
      <c r="K12" s="1075"/>
      <c r="L12" s="1075"/>
      <c r="M12" s="1075"/>
      <c r="N12" s="1075"/>
      <c r="O12" s="1075"/>
      <c r="P12" s="1075"/>
      <c r="Q12" s="979"/>
      <c r="R12" s="979"/>
      <c r="S12" s="475"/>
    </row>
    <row r="13" spans="1:20" s="471" customFormat="1" ht="105" x14ac:dyDescent="0.25">
      <c r="A13" s="330">
        <v>3</v>
      </c>
      <c r="B13" s="330">
        <v>1</v>
      </c>
      <c r="C13" s="330">
        <v>4</v>
      </c>
      <c r="D13" s="330">
        <v>2</v>
      </c>
      <c r="E13" s="367" t="s">
        <v>4006</v>
      </c>
      <c r="F13" s="330" t="s">
        <v>4007</v>
      </c>
      <c r="G13" s="330" t="s">
        <v>170</v>
      </c>
      <c r="H13" s="330" t="s">
        <v>4008</v>
      </c>
      <c r="I13" s="330">
        <v>30</v>
      </c>
      <c r="J13" s="330" t="s">
        <v>4009</v>
      </c>
      <c r="K13" s="330" t="s">
        <v>124</v>
      </c>
      <c r="L13" s="330" t="s">
        <v>42</v>
      </c>
      <c r="M13" s="349">
        <v>32500</v>
      </c>
      <c r="N13" s="349"/>
      <c r="O13" s="349">
        <v>32500</v>
      </c>
      <c r="P13" s="349"/>
      <c r="Q13" s="330" t="s">
        <v>3996</v>
      </c>
      <c r="R13" s="330" t="s">
        <v>3997</v>
      </c>
    </row>
    <row r="14" spans="1:20" s="471" customFormat="1" ht="60" x14ac:dyDescent="0.25">
      <c r="A14" s="330">
        <v>4</v>
      </c>
      <c r="B14" s="330">
        <v>1</v>
      </c>
      <c r="C14" s="330">
        <v>4</v>
      </c>
      <c r="D14" s="330">
        <v>2</v>
      </c>
      <c r="E14" s="330" t="s">
        <v>4010</v>
      </c>
      <c r="F14" s="330" t="s">
        <v>4011</v>
      </c>
      <c r="G14" s="330" t="s">
        <v>170</v>
      </c>
      <c r="H14" s="330" t="s">
        <v>4012</v>
      </c>
      <c r="I14" s="330">
        <v>25</v>
      </c>
      <c r="J14" s="330" t="s">
        <v>4013</v>
      </c>
      <c r="K14" s="330" t="s">
        <v>124</v>
      </c>
      <c r="L14" s="330" t="s">
        <v>42</v>
      </c>
      <c r="M14" s="349">
        <v>16839.66</v>
      </c>
      <c r="N14" s="349"/>
      <c r="O14" s="349">
        <v>16839.66</v>
      </c>
      <c r="P14" s="349"/>
      <c r="Q14" s="330" t="s">
        <v>3996</v>
      </c>
      <c r="R14" s="330" t="s">
        <v>3997</v>
      </c>
    </row>
    <row r="15" spans="1:20" s="471" customFormat="1" ht="135" x14ac:dyDescent="0.25">
      <c r="A15" s="330">
        <v>5</v>
      </c>
      <c r="B15" s="330">
        <v>1</v>
      </c>
      <c r="C15" s="330">
        <v>4</v>
      </c>
      <c r="D15" s="330">
        <v>5</v>
      </c>
      <c r="E15" s="330" t="s">
        <v>4014</v>
      </c>
      <c r="F15" s="330" t="s">
        <v>4015</v>
      </c>
      <c r="G15" s="330" t="s">
        <v>79</v>
      </c>
      <c r="H15" s="330" t="s">
        <v>3428</v>
      </c>
      <c r="I15" s="311" t="s">
        <v>970</v>
      </c>
      <c r="J15" s="330" t="s">
        <v>3429</v>
      </c>
      <c r="K15" s="353" t="s">
        <v>81</v>
      </c>
      <c r="L15" s="353"/>
      <c r="M15" s="349">
        <v>20500</v>
      </c>
      <c r="N15" s="349"/>
      <c r="O15" s="349">
        <v>20500</v>
      </c>
      <c r="P15" s="349"/>
      <c r="Q15" s="330" t="s">
        <v>3430</v>
      </c>
      <c r="R15" s="330" t="s">
        <v>4016</v>
      </c>
    </row>
    <row r="16" spans="1:20" s="471" customFormat="1" ht="60" x14ac:dyDescent="0.25">
      <c r="A16" s="464">
        <v>6</v>
      </c>
      <c r="B16" s="330">
        <v>1</v>
      </c>
      <c r="C16" s="337">
        <v>4</v>
      </c>
      <c r="D16" s="337">
        <v>2</v>
      </c>
      <c r="E16" s="367" t="s">
        <v>4017</v>
      </c>
      <c r="F16" s="367" t="s">
        <v>4018</v>
      </c>
      <c r="G16" s="337" t="s">
        <v>3458</v>
      </c>
      <c r="H16" s="407" t="s">
        <v>339</v>
      </c>
      <c r="I16" s="337">
        <v>135</v>
      </c>
      <c r="J16" s="367" t="s">
        <v>4019</v>
      </c>
      <c r="K16" s="337" t="s">
        <v>161</v>
      </c>
      <c r="L16" s="477" t="s">
        <v>42</v>
      </c>
      <c r="M16" s="350">
        <v>38316</v>
      </c>
      <c r="N16" s="350"/>
      <c r="O16" s="350">
        <v>38316</v>
      </c>
      <c r="P16" s="350"/>
      <c r="Q16" s="330" t="s">
        <v>3996</v>
      </c>
      <c r="R16" s="330" t="s">
        <v>3997</v>
      </c>
      <c r="S16" s="312"/>
    </row>
    <row r="17" spans="1:18" s="13" customFormat="1" ht="120" x14ac:dyDescent="0.25">
      <c r="A17" s="694">
        <v>7</v>
      </c>
      <c r="B17" s="694">
        <v>1</v>
      </c>
      <c r="C17" s="694">
        <v>4</v>
      </c>
      <c r="D17" s="694">
        <v>5</v>
      </c>
      <c r="E17" s="694" t="s">
        <v>4020</v>
      </c>
      <c r="F17" s="694" t="s">
        <v>4021</v>
      </c>
      <c r="G17" s="694" t="s">
        <v>4022</v>
      </c>
      <c r="H17" s="694" t="s">
        <v>4023</v>
      </c>
      <c r="I17" s="694">
        <v>374</v>
      </c>
      <c r="J17" s="694" t="s">
        <v>4024</v>
      </c>
      <c r="K17" s="800"/>
      <c r="L17" s="697" t="s">
        <v>73</v>
      </c>
      <c r="M17" s="800"/>
      <c r="N17" s="697">
        <v>29466.45</v>
      </c>
      <c r="O17" s="697"/>
      <c r="P17" s="697">
        <v>29466.45</v>
      </c>
      <c r="Q17" s="697" t="s">
        <v>3996</v>
      </c>
      <c r="R17" s="697" t="s">
        <v>3997</v>
      </c>
    </row>
    <row r="18" spans="1:18" s="129" customFormat="1" ht="48" customHeight="1" x14ac:dyDescent="0.25">
      <c r="A18" s="978">
        <v>8</v>
      </c>
      <c r="B18" s="978">
        <v>1</v>
      </c>
      <c r="C18" s="978">
        <v>4</v>
      </c>
      <c r="D18" s="978">
        <v>5</v>
      </c>
      <c r="E18" s="978" t="s">
        <v>4025</v>
      </c>
      <c r="F18" s="978" t="s">
        <v>4026</v>
      </c>
      <c r="G18" s="330" t="s">
        <v>79</v>
      </c>
      <c r="H18" s="330" t="s">
        <v>918</v>
      </c>
      <c r="I18" s="330">
        <v>50</v>
      </c>
      <c r="J18" s="978" t="s">
        <v>4027</v>
      </c>
      <c r="K18" s="987"/>
      <c r="L18" s="1074" t="s">
        <v>81</v>
      </c>
      <c r="M18" s="987"/>
      <c r="N18" s="1074">
        <v>13303.4</v>
      </c>
      <c r="O18" s="1074"/>
      <c r="P18" s="1074">
        <v>13303.4</v>
      </c>
      <c r="Q18" s="978" t="s">
        <v>3996</v>
      </c>
      <c r="R18" s="978" t="s">
        <v>3997</v>
      </c>
    </row>
    <row r="19" spans="1:18" s="129" customFormat="1" ht="30" x14ac:dyDescent="0.25">
      <c r="A19" s="979"/>
      <c r="B19" s="979"/>
      <c r="C19" s="979"/>
      <c r="D19" s="979"/>
      <c r="E19" s="979"/>
      <c r="F19" s="979"/>
      <c r="G19" s="360" t="s">
        <v>220</v>
      </c>
      <c r="H19" s="360" t="s">
        <v>4028</v>
      </c>
      <c r="I19" s="360">
        <v>1000</v>
      </c>
      <c r="J19" s="979"/>
      <c r="K19" s="988"/>
      <c r="L19" s="1075"/>
      <c r="M19" s="988"/>
      <c r="N19" s="1075"/>
      <c r="O19" s="1075"/>
      <c r="P19" s="1075"/>
      <c r="Q19" s="979"/>
      <c r="R19" s="979"/>
    </row>
    <row r="20" spans="1:18" s="13" customFormat="1" ht="90" x14ac:dyDescent="0.25">
      <c r="A20" s="690">
        <v>9</v>
      </c>
      <c r="B20" s="690">
        <v>1</v>
      </c>
      <c r="C20" s="690">
        <v>4</v>
      </c>
      <c r="D20" s="690">
        <v>5</v>
      </c>
      <c r="E20" s="690" t="s">
        <v>4029</v>
      </c>
      <c r="F20" s="690" t="s">
        <v>4030</v>
      </c>
      <c r="G20" s="690" t="s">
        <v>79</v>
      </c>
      <c r="H20" s="690" t="s">
        <v>918</v>
      </c>
      <c r="I20" s="690">
        <v>45</v>
      </c>
      <c r="J20" s="690" t="s">
        <v>4031</v>
      </c>
      <c r="K20" s="695"/>
      <c r="L20" s="698" t="s">
        <v>81</v>
      </c>
      <c r="M20" s="305"/>
      <c r="N20" s="698">
        <v>5790.74</v>
      </c>
      <c r="O20" s="698"/>
      <c r="P20" s="698">
        <v>5790.74</v>
      </c>
      <c r="Q20" s="690" t="s">
        <v>3996</v>
      </c>
      <c r="R20" s="690" t="s">
        <v>3997</v>
      </c>
    </row>
    <row r="21" spans="1:18" s="129" customFormat="1" ht="120" x14ac:dyDescent="0.25">
      <c r="A21" s="337">
        <v>10</v>
      </c>
      <c r="B21" s="337">
        <v>1</v>
      </c>
      <c r="C21" s="337">
        <v>4</v>
      </c>
      <c r="D21" s="337">
        <v>5</v>
      </c>
      <c r="E21" s="330" t="s">
        <v>4032</v>
      </c>
      <c r="F21" s="330" t="s">
        <v>4033</v>
      </c>
      <c r="G21" s="337" t="s">
        <v>170</v>
      </c>
      <c r="H21" s="337" t="s">
        <v>918</v>
      </c>
      <c r="I21" s="337">
        <v>30</v>
      </c>
      <c r="J21" s="330" t="s">
        <v>4034</v>
      </c>
      <c r="K21" s="337"/>
      <c r="L21" s="337" t="s">
        <v>52</v>
      </c>
      <c r="M21" s="479"/>
      <c r="N21" s="480">
        <v>36500</v>
      </c>
      <c r="O21" s="479"/>
      <c r="P21" s="350">
        <v>36500</v>
      </c>
      <c r="Q21" s="330" t="s">
        <v>3996</v>
      </c>
      <c r="R21" s="330" t="s">
        <v>3997</v>
      </c>
    </row>
    <row r="22" spans="1:18" s="13" customFormat="1" ht="57" customHeight="1" x14ac:dyDescent="0.25">
      <c r="A22" s="834">
        <v>11</v>
      </c>
      <c r="B22" s="834">
        <v>1</v>
      </c>
      <c r="C22" s="834">
        <v>4</v>
      </c>
      <c r="D22" s="834">
        <v>5</v>
      </c>
      <c r="E22" s="829" t="s">
        <v>6318</v>
      </c>
      <c r="F22" s="829" t="s">
        <v>4035</v>
      </c>
      <c r="G22" s="695" t="s">
        <v>79</v>
      </c>
      <c r="H22" s="690" t="s">
        <v>4036</v>
      </c>
      <c r="I22" s="690">
        <v>50</v>
      </c>
      <c r="J22" s="829" t="s">
        <v>4037</v>
      </c>
      <c r="K22" s="834" t="s">
        <v>783</v>
      </c>
      <c r="L22" s="1038" t="s">
        <v>52</v>
      </c>
      <c r="M22" s="1464" t="s">
        <v>783</v>
      </c>
      <c r="N22" s="1038">
        <v>194470</v>
      </c>
      <c r="O22" s="1038" t="s">
        <v>783</v>
      </c>
      <c r="P22" s="1038">
        <v>194470</v>
      </c>
      <c r="Q22" s="829" t="s">
        <v>3996</v>
      </c>
      <c r="R22" s="829" t="s">
        <v>3997</v>
      </c>
    </row>
    <row r="23" spans="1:18" s="13" customFormat="1" ht="74.25" customHeight="1" x14ac:dyDescent="0.25">
      <c r="A23" s="836"/>
      <c r="B23" s="836"/>
      <c r="C23" s="836"/>
      <c r="D23" s="836"/>
      <c r="E23" s="831"/>
      <c r="F23" s="831"/>
      <c r="G23" s="690" t="s">
        <v>170</v>
      </c>
      <c r="H23" s="690" t="s">
        <v>918</v>
      </c>
      <c r="I23" s="690">
        <v>41</v>
      </c>
      <c r="J23" s="831"/>
      <c r="K23" s="836"/>
      <c r="L23" s="1039"/>
      <c r="M23" s="1231"/>
      <c r="N23" s="1039"/>
      <c r="O23" s="1039"/>
      <c r="P23" s="1039"/>
      <c r="Q23" s="831"/>
      <c r="R23" s="831"/>
    </row>
    <row r="25" spans="1:18" x14ac:dyDescent="0.25">
      <c r="M25" s="1031" t="s">
        <v>242</v>
      </c>
      <c r="N25" s="1032"/>
      <c r="O25" s="1033" t="s">
        <v>243</v>
      </c>
      <c r="P25" s="1033"/>
    </row>
    <row r="26" spans="1:18" x14ac:dyDescent="0.25">
      <c r="M26" s="399" t="s">
        <v>244</v>
      </c>
      <c r="N26" s="399" t="s">
        <v>245</v>
      </c>
      <c r="O26" s="399" t="s">
        <v>244</v>
      </c>
      <c r="P26" s="399" t="s">
        <v>245</v>
      </c>
    </row>
    <row r="27" spans="1:18" x14ac:dyDescent="0.25">
      <c r="M27" s="337">
        <v>10</v>
      </c>
      <c r="N27" s="304">
        <f>O7+O10+O13+O14+O16+P17+P18+P20+P21+P22</f>
        <v>475707.93</v>
      </c>
      <c r="O27" s="337">
        <v>1</v>
      </c>
      <c r="P27" s="304">
        <f>O15</f>
        <v>20500</v>
      </c>
    </row>
    <row r="28" spans="1:18" x14ac:dyDescent="0.25">
      <c r="G28" s="282"/>
    </row>
  </sheetData>
  <mergeCells count="80">
    <mergeCell ref="P22:P23"/>
    <mergeCell ref="Q22:Q23"/>
    <mergeCell ref="R22:R23"/>
    <mergeCell ref="M25:N25"/>
    <mergeCell ref="O25:P25"/>
    <mergeCell ref="O22:O23"/>
    <mergeCell ref="A22:A23"/>
    <mergeCell ref="B22:B23"/>
    <mergeCell ref="C22:C23"/>
    <mergeCell ref="D22:D23"/>
    <mergeCell ref="E22:E23"/>
    <mergeCell ref="F22:F23"/>
    <mergeCell ref="O18:O19"/>
    <mergeCell ref="P18:P19"/>
    <mergeCell ref="Q18:Q19"/>
    <mergeCell ref="R18:R19"/>
    <mergeCell ref="F18:F19"/>
    <mergeCell ref="J18:J19"/>
    <mergeCell ref="K18:K19"/>
    <mergeCell ref="L18:L19"/>
    <mergeCell ref="M18:M19"/>
    <mergeCell ref="N18:N19"/>
    <mergeCell ref="J22:J23"/>
    <mergeCell ref="K22:K23"/>
    <mergeCell ref="L22:L23"/>
    <mergeCell ref="M22:M23"/>
    <mergeCell ref="N22:N23"/>
    <mergeCell ref="A18:A19"/>
    <mergeCell ref="B18:B19"/>
    <mergeCell ref="C18:C19"/>
    <mergeCell ref="D18:D19"/>
    <mergeCell ref="E18:E19"/>
    <mergeCell ref="Q10:Q12"/>
    <mergeCell ref="R10:R12"/>
    <mergeCell ref="H11:H12"/>
    <mergeCell ref="I11:I12"/>
    <mergeCell ref="K10:K12"/>
    <mergeCell ref="L10:L12"/>
    <mergeCell ref="M10:M12"/>
    <mergeCell ref="N10:N12"/>
    <mergeCell ref="O10:O12"/>
    <mergeCell ref="P10:P12"/>
    <mergeCell ref="Q7:Q9"/>
    <mergeCell ref="R7:R9"/>
    <mergeCell ref="A10:A12"/>
    <mergeCell ref="B10:B12"/>
    <mergeCell ref="C10:C12"/>
    <mergeCell ref="D10:D12"/>
    <mergeCell ref="E10:E12"/>
    <mergeCell ref="F10:F12"/>
    <mergeCell ref="G10:G12"/>
    <mergeCell ref="J10:J12"/>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9DD5-6C3C-4205-A896-4661902F7AFC}">
  <dimension ref="A1:S38"/>
  <sheetViews>
    <sheetView zoomScale="80" zoomScaleNormal="8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4.85546875" customWidth="1"/>
    <col min="13" max="16" width="14.7109375" customWidth="1"/>
    <col min="17" max="17" width="19.140625" customWidth="1"/>
    <col min="18" max="18" width="17.8554687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6320</v>
      </c>
      <c r="M2" s="2"/>
      <c r="N2" s="2"/>
      <c r="O2" s="2"/>
      <c r="P2" s="2"/>
    </row>
    <row r="3" spans="1:19" x14ac:dyDescent="0.25">
      <c r="M3" s="2"/>
      <c r="N3" s="2"/>
      <c r="O3" s="2"/>
      <c r="P3" s="2"/>
    </row>
    <row r="4" spans="1:19" s="4" customForma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x14ac:dyDescent="0.2">
      <c r="A6" s="339" t="s">
        <v>16</v>
      </c>
      <c r="B6" s="342" t="s">
        <v>17</v>
      </c>
      <c r="C6" s="342" t="s">
        <v>18</v>
      </c>
      <c r="D6" s="342" t="s">
        <v>19</v>
      </c>
      <c r="E6" s="339" t="s">
        <v>20</v>
      </c>
      <c r="F6" s="339" t="s">
        <v>21</v>
      </c>
      <c r="G6" s="339" t="s">
        <v>22</v>
      </c>
      <c r="H6" s="342" t="s">
        <v>23</v>
      </c>
      <c r="I6" s="342" t="s">
        <v>24</v>
      </c>
      <c r="J6" s="339" t="s">
        <v>25</v>
      </c>
      <c r="K6" s="342" t="s">
        <v>26</v>
      </c>
      <c r="L6" s="342" t="s">
        <v>27</v>
      </c>
      <c r="M6" s="390" t="s">
        <v>28</v>
      </c>
      <c r="N6" s="390" t="s">
        <v>29</v>
      </c>
      <c r="O6" s="390" t="s">
        <v>30</v>
      </c>
      <c r="P6" s="390" t="s">
        <v>31</v>
      </c>
      <c r="Q6" s="339" t="s">
        <v>32</v>
      </c>
      <c r="R6" s="342" t="s">
        <v>33</v>
      </c>
      <c r="S6" s="3"/>
    </row>
    <row r="7" spans="1:19" s="129" customFormat="1" ht="150" x14ac:dyDescent="0.25">
      <c r="A7" s="330">
        <v>1</v>
      </c>
      <c r="B7" s="330">
        <v>1</v>
      </c>
      <c r="C7" s="330">
        <v>4</v>
      </c>
      <c r="D7" s="330">
        <v>5</v>
      </c>
      <c r="E7" s="392" t="s">
        <v>6187</v>
      </c>
      <c r="F7" s="367" t="s">
        <v>6188</v>
      </c>
      <c r="G7" s="330" t="s">
        <v>170</v>
      </c>
      <c r="H7" s="353" t="s">
        <v>918</v>
      </c>
      <c r="I7" s="55" t="s">
        <v>1046</v>
      </c>
      <c r="J7" s="330" t="s">
        <v>6189</v>
      </c>
      <c r="K7" s="353" t="s">
        <v>6190</v>
      </c>
      <c r="L7" s="353"/>
      <c r="M7" s="349">
        <v>91440</v>
      </c>
      <c r="N7" s="349"/>
      <c r="O7" s="349">
        <v>91440</v>
      </c>
      <c r="P7" s="349"/>
      <c r="Q7" s="330" t="s">
        <v>6191</v>
      </c>
      <c r="R7" s="330" t="s">
        <v>6192</v>
      </c>
      <c r="S7" s="312"/>
    </row>
    <row r="8" spans="1:19" s="129" customFormat="1" ht="120" x14ac:dyDescent="0.25">
      <c r="A8" s="330">
        <v>2</v>
      </c>
      <c r="B8" s="330">
        <v>1</v>
      </c>
      <c r="C8" s="330">
        <v>4</v>
      </c>
      <c r="D8" s="330">
        <v>2</v>
      </c>
      <c r="E8" s="392" t="s">
        <v>6193</v>
      </c>
      <c r="F8" s="367" t="s">
        <v>6194</v>
      </c>
      <c r="G8" s="330" t="s">
        <v>79</v>
      </c>
      <c r="H8" s="353" t="s">
        <v>918</v>
      </c>
      <c r="I8" s="55" t="s">
        <v>970</v>
      </c>
      <c r="J8" s="330" t="s">
        <v>6195</v>
      </c>
      <c r="K8" s="353" t="s">
        <v>6196</v>
      </c>
      <c r="L8" s="353"/>
      <c r="M8" s="349">
        <v>11080</v>
      </c>
      <c r="N8" s="349"/>
      <c r="O8" s="349">
        <v>11080</v>
      </c>
      <c r="P8" s="349"/>
      <c r="Q8" s="330" t="s">
        <v>6191</v>
      </c>
      <c r="R8" s="330" t="s">
        <v>6192</v>
      </c>
      <c r="S8" s="312"/>
    </row>
    <row r="9" spans="1:19" s="129" customFormat="1" ht="180" x14ac:dyDescent="0.25">
      <c r="A9" s="330">
        <v>3</v>
      </c>
      <c r="B9" s="330">
        <v>1</v>
      </c>
      <c r="C9" s="330">
        <v>4</v>
      </c>
      <c r="D9" s="330">
        <v>5</v>
      </c>
      <c r="E9" s="392" t="s">
        <v>6197</v>
      </c>
      <c r="F9" s="367" t="s">
        <v>6198</v>
      </c>
      <c r="G9" s="330" t="s">
        <v>1278</v>
      </c>
      <c r="H9" s="353" t="s">
        <v>918</v>
      </c>
      <c r="I9" s="311" t="s">
        <v>970</v>
      </c>
      <c r="J9" s="330" t="s">
        <v>6199</v>
      </c>
      <c r="K9" s="353" t="s">
        <v>6200</v>
      </c>
      <c r="L9" s="353"/>
      <c r="M9" s="349">
        <v>27000</v>
      </c>
      <c r="N9" s="349"/>
      <c r="O9" s="349">
        <v>27000</v>
      </c>
      <c r="P9" s="349"/>
      <c r="Q9" s="330" t="s">
        <v>6191</v>
      </c>
      <c r="R9" s="330" t="s">
        <v>6192</v>
      </c>
      <c r="S9" s="312"/>
    </row>
    <row r="10" spans="1:19" ht="150" x14ac:dyDescent="0.25">
      <c r="A10" s="330">
        <v>4</v>
      </c>
      <c r="B10" s="330">
        <v>1</v>
      </c>
      <c r="C10" s="330">
        <v>4</v>
      </c>
      <c r="D10" s="330">
        <v>2</v>
      </c>
      <c r="E10" s="392" t="s">
        <v>6201</v>
      </c>
      <c r="F10" s="367" t="s">
        <v>6202</v>
      </c>
      <c r="G10" s="330" t="s">
        <v>170</v>
      </c>
      <c r="H10" s="353" t="s">
        <v>918</v>
      </c>
      <c r="I10" s="55" t="s">
        <v>2340</v>
      </c>
      <c r="J10" s="330" t="s">
        <v>6203</v>
      </c>
      <c r="K10" s="353" t="s">
        <v>6204</v>
      </c>
      <c r="L10" s="353"/>
      <c r="M10" s="349">
        <v>88700</v>
      </c>
      <c r="N10" s="349"/>
      <c r="O10" s="349">
        <v>88700</v>
      </c>
      <c r="P10" s="349"/>
      <c r="Q10" s="330" t="s">
        <v>6191</v>
      </c>
      <c r="R10" s="330" t="s">
        <v>6192</v>
      </c>
      <c r="S10" s="312"/>
    </row>
    <row r="11" spans="1:19" s="129" customFormat="1" ht="158.25" customHeight="1" x14ac:dyDescent="0.25">
      <c r="A11" s="330">
        <v>5</v>
      </c>
      <c r="B11" s="330">
        <v>1</v>
      </c>
      <c r="C11" s="330">
        <v>4</v>
      </c>
      <c r="D11" s="330">
        <v>5</v>
      </c>
      <c r="E11" s="392" t="s">
        <v>6205</v>
      </c>
      <c r="F11" s="367" t="s">
        <v>6206</v>
      </c>
      <c r="G11" s="330" t="s">
        <v>6207</v>
      </c>
      <c r="H11" s="353" t="s">
        <v>918</v>
      </c>
      <c r="I11" s="55" t="s">
        <v>970</v>
      </c>
      <c r="J11" s="330" t="s">
        <v>6208</v>
      </c>
      <c r="K11" s="353" t="s">
        <v>1893</v>
      </c>
      <c r="L11" s="353"/>
      <c r="M11" s="349">
        <v>24000</v>
      </c>
      <c r="N11" s="407"/>
      <c r="O11" s="349">
        <v>24000</v>
      </c>
      <c r="P11" s="349"/>
      <c r="Q11" s="330" t="s">
        <v>6191</v>
      </c>
      <c r="R11" s="330" t="s">
        <v>6192</v>
      </c>
      <c r="S11" s="312"/>
    </row>
    <row r="12" spans="1:19" s="129" customFormat="1" ht="108" customHeight="1" x14ac:dyDescent="0.25">
      <c r="A12" s="1465">
        <v>6</v>
      </c>
      <c r="B12" s="1465">
        <v>1</v>
      </c>
      <c r="C12" s="1465">
        <v>4</v>
      </c>
      <c r="D12" s="1465">
        <v>5</v>
      </c>
      <c r="E12" s="1466" t="s">
        <v>6209</v>
      </c>
      <c r="F12" s="1465" t="s">
        <v>6210</v>
      </c>
      <c r="G12" s="659" t="s">
        <v>6211</v>
      </c>
      <c r="H12" s="1467" t="s">
        <v>918</v>
      </c>
      <c r="I12" s="659">
        <v>26</v>
      </c>
      <c r="J12" s="1465" t="s">
        <v>6212</v>
      </c>
      <c r="K12" s="1465" t="s">
        <v>124</v>
      </c>
      <c r="L12" s="1465"/>
      <c r="M12" s="1469">
        <v>77165.38</v>
      </c>
      <c r="N12" s="1469"/>
      <c r="O12" s="1469">
        <v>77165.38</v>
      </c>
      <c r="P12" s="1469"/>
      <c r="Q12" s="1465" t="s">
        <v>6213</v>
      </c>
      <c r="R12" s="1465" t="s">
        <v>6214</v>
      </c>
    </row>
    <row r="13" spans="1:19" s="129" customFormat="1" ht="86.25" customHeight="1" x14ac:dyDescent="0.25">
      <c r="A13" s="1465"/>
      <c r="B13" s="1465"/>
      <c r="C13" s="1465"/>
      <c r="D13" s="1465"/>
      <c r="E13" s="1466"/>
      <c r="F13" s="1465"/>
      <c r="G13" s="659" t="s">
        <v>79</v>
      </c>
      <c r="H13" s="1468"/>
      <c r="I13" s="659">
        <v>66</v>
      </c>
      <c r="J13" s="1465"/>
      <c r="K13" s="1465"/>
      <c r="L13" s="1465"/>
      <c r="M13" s="1469"/>
      <c r="N13" s="1469"/>
      <c r="O13" s="1469"/>
      <c r="P13" s="1469"/>
      <c r="Q13" s="1465"/>
      <c r="R13" s="1465"/>
    </row>
    <row r="14" spans="1:19" s="129" customFormat="1" ht="255" x14ac:dyDescent="0.25">
      <c r="A14" s="659">
        <v>7</v>
      </c>
      <c r="B14" s="659">
        <v>1</v>
      </c>
      <c r="C14" s="659">
        <v>4</v>
      </c>
      <c r="D14" s="659">
        <v>2</v>
      </c>
      <c r="E14" s="660" t="s">
        <v>6215</v>
      </c>
      <c r="F14" s="659" t="s">
        <v>6216</v>
      </c>
      <c r="G14" s="330" t="s">
        <v>170</v>
      </c>
      <c r="H14" s="353" t="s">
        <v>918</v>
      </c>
      <c r="I14" s="311" t="s">
        <v>293</v>
      </c>
      <c r="J14" s="659" t="s">
        <v>6217</v>
      </c>
      <c r="K14" s="659"/>
      <c r="L14" s="661" t="s">
        <v>6218</v>
      </c>
      <c r="M14" s="662"/>
      <c r="N14" s="661">
        <v>88500</v>
      </c>
      <c r="O14" s="661"/>
      <c r="P14" s="661">
        <v>88500</v>
      </c>
      <c r="Q14" s="330" t="s">
        <v>6191</v>
      </c>
      <c r="R14" s="330" t="s">
        <v>6192</v>
      </c>
    </row>
    <row r="15" spans="1:19" s="129" customFormat="1" ht="207" customHeight="1" x14ac:dyDescent="0.25">
      <c r="A15" s="1467">
        <v>8</v>
      </c>
      <c r="B15" s="858">
        <v>1</v>
      </c>
      <c r="C15" s="858">
        <v>4</v>
      </c>
      <c r="D15" s="858">
        <v>5</v>
      </c>
      <c r="E15" s="1466" t="s">
        <v>6219</v>
      </c>
      <c r="F15" s="1465" t="s">
        <v>6319</v>
      </c>
      <c r="G15" s="330" t="s">
        <v>170</v>
      </c>
      <c r="H15" s="353" t="s">
        <v>918</v>
      </c>
      <c r="I15" s="659">
        <v>30</v>
      </c>
      <c r="J15" s="1467" t="s">
        <v>6220</v>
      </c>
      <c r="K15" s="1467"/>
      <c r="L15" s="1467" t="s">
        <v>6221</v>
      </c>
      <c r="M15" s="1467"/>
      <c r="N15" s="1474">
        <v>128225.59</v>
      </c>
      <c r="O15" s="1467"/>
      <c r="P15" s="1474">
        <v>128225.59</v>
      </c>
      <c r="Q15" s="978" t="s">
        <v>6191</v>
      </c>
      <c r="R15" s="978" t="s">
        <v>6192</v>
      </c>
    </row>
    <row r="16" spans="1:19" s="129" customFormat="1" ht="258.75" customHeight="1" x14ac:dyDescent="0.25">
      <c r="A16" s="1468"/>
      <c r="B16" s="858"/>
      <c r="C16" s="858"/>
      <c r="D16" s="858"/>
      <c r="E16" s="1466"/>
      <c r="F16" s="1465"/>
      <c r="G16" s="659" t="s">
        <v>6222</v>
      </c>
      <c r="H16" s="353" t="s">
        <v>918</v>
      </c>
      <c r="I16" s="659">
        <v>80</v>
      </c>
      <c r="J16" s="1468"/>
      <c r="K16" s="1468"/>
      <c r="L16" s="1468"/>
      <c r="M16" s="1468"/>
      <c r="N16" s="1475"/>
      <c r="O16" s="1468"/>
      <c r="P16" s="1475"/>
      <c r="Q16" s="979"/>
      <c r="R16" s="979"/>
    </row>
    <row r="17" spans="1:19" s="129" customFormat="1" ht="308.25" customHeight="1" x14ac:dyDescent="0.25">
      <c r="A17" s="659">
        <v>9</v>
      </c>
      <c r="B17" s="337">
        <v>1</v>
      </c>
      <c r="C17" s="337">
        <v>4</v>
      </c>
      <c r="D17" s="330">
        <v>2</v>
      </c>
      <c r="E17" s="660" t="s">
        <v>6223</v>
      </c>
      <c r="F17" s="659" t="s">
        <v>6224</v>
      </c>
      <c r="G17" s="659" t="s">
        <v>170</v>
      </c>
      <c r="H17" s="353" t="s">
        <v>918</v>
      </c>
      <c r="I17" s="663">
        <v>40</v>
      </c>
      <c r="J17" s="659" t="s">
        <v>6225</v>
      </c>
      <c r="K17" s="659"/>
      <c r="L17" s="659" t="s">
        <v>6196</v>
      </c>
      <c r="M17" s="661"/>
      <c r="N17" s="661">
        <v>11150</v>
      </c>
      <c r="O17" s="661"/>
      <c r="P17" s="661">
        <v>11150</v>
      </c>
      <c r="Q17" s="330" t="s">
        <v>6191</v>
      </c>
      <c r="R17" s="330" t="s">
        <v>6192</v>
      </c>
    </row>
    <row r="18" spans="1:19" s="129" customFormat="1" ht="300" x14ac:dyDescent="0.25">
      <c r="A18" s="659">
        <v>10</v>
      </c>
      <c r="B18" s="337">
        <v>1</v>
      </c>
      <c r="C18" s="337">
        <v>4</v>
      </c>
      <c r="D18" s="330">
        <v>2</v>
      </c>
      <c r="E18" s="660" t="s">
        <v>6226</v>
      </c>
      <c r="F18" s="659" t="s">
        <v>6227</v>
      </c>
      <c r="G18" s="659" t="s">
        <v>165</v>
      </c>
      <c r="H18" s="353" t="s">
        <v>918</v>
      </c>
      <c r="I18" s="663">
        <v>94</v>
      </c>
      <c r="J18" s="330" t="s">
        <v>6228</v>
      </c>
      <c r="K18" s="659"/>
      <c r="L18" s="659" t="s">
        <v>6229</v>
      </c>
      <c r="M18" s="467"/>
      <c r="N18" s="661">
        <v>26000</v>
      </c>
      <c r="O18" s="659"/>
      <c r="P18" s="661">
        <v>26000</v>
      </c>
      <c r="Q18" s="330" t="s">
        <v>6191</v>
      </c>
      <c r="R18" s="330" t="s">
        <v>6192</v>
      </c>
      <c r="S18" s="391"/>
    </row>
    <row r="19" spans="1:19" ht="77.25" customHeight="1" x14ac:dyDescent="0.25">
      <c r="A19" s="1467">
        <v>11</v>
      </c>
      <c r="B19" s="978">
        <v>5</v>
      </c>
      <c r="C19" s="978">
        <v>4</v>
      </c>
      <c r="D19" s="978">
        <v>5</v>
      </c>
      <c r="E19" s="1471" t="s">
        <v>6230</v>
      </c>
      <c r="F19" s="858" t="s">
        <v>6231</v>
      </c>
      <c r="G19" s="1467" t="s">
        <v>79</v>
      </c>
      <c r="H19" s="353" t="s">
        <v>988</v>
      </c>
      <c r="I19" s="659">
        <v>1</v>
      </c>
      <c r="J19" s="978" t="s">
        <v>6232</v>
      </c>
      <c r="K19" s="1467"/>
      <c r="L19" s="1467" t="s">
        <v>6233</v>
      </c>
      <c r="M19" s="987"/>
      <c r="N19" s="1476">
        <v>33700</v>
      </c>
      <c r="O19" s="1467"/>
      <c r="P19" s="1476">
        <v>30200</v>
      </c>
      <c r="Q19" s="978" t="s">
        <v>6234</v>
      </c>
      <c r="R19" s="978" t="s">
        <v>6235</v>
      </c>
    </row>
    <row r="20" spans="1:19" ht="79.5" customHeight="1" x14ac:dyDescent="0.25">
      <c r="A20" s="1470"/>
      <c r="B20" s="1081"/>
      <c r="C20" s="1081"/>
      <c r="D20" s="1081"/>
      <c r="E20" s="1472"/>
      <c r="F20" s="858"/>
      <c r="G20" s="1468"/>
      <c r="H20" s="353" t="s">
        <v>918</v>
      </c>
      <c r="I20" s="659">
        <v>40</v>
      </c>
      <c r="J20" s="1081"/>
      <c r="K20" s="1470"/>
      <c r="L20" s="1470"/>
      <c r="M20" s="1456"/>
      <c r="N20" s="1477"/>
      <c r="O20" s="1470"/>
      <c r="P20" s="1477"/>
      <c r="Q20" s="1081"/>
      <c r="R20" s="1081"/>
    </row>
    <row r="21" spans="1:19" ht="67.5" customHeight="1" x14ac:dyDescent="0.25">
      <c r="A21" s="1468"/>
      <c r="B21" s="979"/>
      <c r="C21" s="979"/>
      <c r="D21" s="979"/>
      <c r="E21" s="1473"/>
      <c r="F21" s="858"/>
      <c r="G21" s="659" t="s">
        <v>6236</v>
      </c>
      <c r="H21" s="353" t="s">
        <v>6237</v>
      </c>
      <c r="I21" s="659">
        <v>1</v>
      </c>
      <c r="J21" s="979"/>
      <c r="K21" s="1468"/>
      <c r="L21" s="1468"/>
      <c r="M21" s="988"/>
      <c r="N21" s="1478"/>
      <c r="O21" s="1468"/>
      <c r="P21" s="1478"/>
      <c r="Q21" s="979"/>
      <c r="R21" s="979"/>
    </row>
    <row r="22" spans="1:19" s="129" customFormat="1" ht="31.5" customHeight="1" x14ac:dyDescent="0.25">
      <c r="A22" s="1011">
        <v>12</v>
      </c>
      <c r="B22" s="978">
        <v>1</v>
      </c>
      <c r="C22" s="978">
        <v>4</v>
      </c>
      <c r="D22" s="978">
        <v>5</v>
      </c>
      <c r="E22" s="1308" t="s">
        <v>6238</v>
      </c>
      <c r="F22" s="858" t="s">
        <v>6239</v>
      </c>
      <c r="G22" s="1287" t="s">
        <v>79</v>
      </c>
      <c r="H22" s="351" t="s">
        <v>988</v>
      </c>
      <c r="I22" s="311" t="s">
        <v>39</v>
      </c>
      <c r="J22" s="858" t="s">
        <v>6240</v>
      </c>
      <c r="K22" s="1010"/>
      <c r="L22" s="1467" t="s">
        <v>6241</v>
      </c>
      <c r="M22" s="1007"/>
      <c r="N22" s="1007">
        <v>33019.1</v>
      </c>
      <c r="O22" s="1007"/>
      <c r="P22" s="1007">
        <v>29019.1</v>
      </c>
      <c r="Q22" s="999" t="s">
        <v>3430</v>
      </c>
      <c r="R22" s="999" t="s">
        <v>6242</v>
      </c>
    </row>
    <row r="23" spans="1:19" s="129" customFormat="1" ht="41.25" customHeight="1" x14ac:dyDescent="0.25">
      <c r="A23" s="1011"/>
      <c r="B23" s="1081"/>
      <c r="C23" s="1081"/>
      <c r="D23" s="1081"/>
      <c r="E23" s="1308"/>
      <c r="F23" s="858"/>
      <c r="G23" s="989"/>
      <c r="H23" s="351" t="s">
        <v>918</v>
      </c>
      <c r="I23" s="311" t="s">
        <v>964</v>
      </c>
      <c r="J23" s="858"/>
      <c r="K23" s="1010"/>
      <c r="L23" s="1470"/>
      <c r="M23" s="1007"/>
      <c r="N23" s="1007"/>
      <c r="O23" s="1007"/>
      <c r="P23" s="1007"/>
      <c r="Q23" s="999"/>
      <c r="R23" s="999"/>
    </row>
    <row r="24" spans="1:19" s="129" customFormat="1" ht="36" customHeight="1" x14ac:dyDescent="0.25">
      <c r="A24" s="1011"/>
      <c r="B24" s="1081"/>
      <c r="C24" s="1081"/>
      <c r="D24" s="1081"/>
      <c r="E24" s="1308"/>
      <c r="F24" s="858"/>
      <c r="G24" s="1287" t="s">
        <v>170</v>
      </c>
      <c r="H24" s="351" t="s">
        <v>3329</v>
      </c>
      <c r="I24" s="311" t="s">
        <v>39</v>
      </c>
      <c r="J24" s="858"/>
      <c r="K24" s="1010"/>
      <c r="L24" s="1470"/>
      <c r="M24" s="1007"/>
      <c r="N24" s="1007"/>
      <c r="O24" s="1007"/>
      <c r="P24" s="1007"/>
      <c r="Q24" s="999"/>
      <c r="R24" s="999"/>
    </row>
    <row r="25" spans="1:19" s="129" customFormat="1" ht="47.25" customHeight="1" x14ac:dyDescent="0.25">
      <c r="A25" s="1011"/>
      <c r="B25" s="979"/>
      <c r="C25" s="979"/>
      <c r="D25" s="979"/>
      <c r="E25" s="1308"/>
      <c r="F25" s="858"/>
      <c r="G25" s="989"/>
      <c r="H25" s="351" t="s">
        <v>918</v>
      </c>
      <c r="I25" s="311" t="s">
        <v>964</v>
      </c>
      <c r="J25" s="858"/>
      <c r="K25" s="1010"/>
      <c r="L25" s="1468"/>
      <c r="M25" s="1007"/>
      <c r="N25" s="1007"/>
      <c r="O25" s="1007"/>
      <c r="P25" s="1007"/>
      <c r="Q25" s="999"/>
      <c r="R25" s="999"/>
    </row>
    <row r="26" spans="1:19" s="129" customFormat="1" ht="144.75" customHeight="1" x14ac:dyDescent="0.25">
      <c r="A26" s="978">
        <v>13</v>
      </c>
      <c r="B26" s="978">
        <v>1</v>
      </c>
      <c r="C26" s="978">
        <v>4</v>
      </c>
      <c r="D26" s="978">
        <v>2</v>
      </c>
      <c r="E26" s="1342" t="s">
        <v>6243</v>
      </c>
      <c r="F26" s="978" t="s">
        <v>6244</v>
      </c>
      <c r="G26" s="978" t="s">
        <v>170</v>
      </c>
      <c r="H26" s="330" t="s">
        <v>3329</v>
      </c>
      <c r="I26" s="330">
        <v>1</v>
      </c>
      <c r="J26" s="978" t="s">
        <v>6245</v>
      </c>
      <c r="K26" s="1455"/>
      <c r="L26" s="976" t="s">
        <v>161</v>
      </c>
      <c r="M26" s="976"/>
      <c r="N26" s="995">
        <v>22525</v>
      </c>
      <c r="O26" s="995"/>
      <c r="P26" s="995">
        <v>22525</v>
      </c>
      <c r="Q26" s="978" t="s">
        <v>6191</v>
      </c>
      <c r="R26" s="978" t="s">
        <v>6192</v>
      </c>
    </row>
    <row r="27" spans="1:19" s="129" customFormat="1" ht="121.5" customHeight="1" x14ac:dyDescent="0.25">
      <c r="A27" s="979"/>
      <c r="B27" s="979"/>
      <c r="C27" s="979"/>
      <c r="D27" s="979"/>
      <c r="E27" s="1344"/>
      <c r="F27" s="979"/>
      <c r="G27" s="979"/>
      <c r="H27" s="330" t="s">
        <v>918</v>
      </c>
      <c r="I27" s="330">
        <v>25</v>
      </c>
      <c r="J27" s="979"/>
      <c r="K27" s="1479"/>
      <c r="L27" s="977"/>
      <c r="M27" s="977"/>
      <c r="N27" s="996"/>
      <c r="O27" s="996"/>
      <c r="P27" s="996"/>
      <c r="Q27" s="979"/>
      <c r="R27" s="979"/>
    </row>
    <row r="28" spans="1:19" s="129" customFormat="1" ht="56.25" customHeight="1" x14ac:dyDescent="0.25">
      <c r="A28" s="978">
        <v>14</v>
      </c>
      <c r="B28" s="978">
        <v>1</v>
      </c>
      <c r="C28" s="978">
        <v>4</v>
      </c>
      <c r="D28" s="978">
        <v>2</v>
      </c>
      <c r="E28" s="1342" t="s">
        <v>6246</v>
      </c>
      <c r="F28" s="978" t="s">
        <v>6247</v>
      </c>
      <c r="G28" s="978" t="s">
        <v>1612</v>
      </c>
      <c r="H28" s="330" t="s">
        <v>1820</v>
      </c>
      <c r="I28" s="330">
        <v>1</v>
      </c>
      <c r="J28" s="978" t="s">
        <v>6248</v>
      </c>
      <c r="K28" s="1455"/>
      <c r="L28" s="976" t="s">
        <v>161</v>
      </c>
      <c r="M28" s="976"/>
      <c r="N28" s="995">
        <v>29869.51</v>
      </c>
      <c r="O28" s="995"/>
      <c r="P28" s="995">
        <v>29869.51</v>
      </c>
      <c r="Q28" s="978" t="s">
        <v>6191</v>
      </c>
      <c r="R28" s="978" t="s">
        <v>6192</v>
      </c>
    </row>
    <row r="29" spans="1:19" s="129" customFormat="1" ht="45" x14ac:dyDescent="0.25">
      <c r="A29" s="1081"/>
      <c r="B29" s="1081"/>
      <c r="C29" s="1081"/>
      <c r="D29" s="1081"/>
      <c r="E29" s="1343"/>
      <c r="F29" s="1081"/>
      <c r="G29" s="979"/>
      <c r="H29" s="330" t="s">
        <v>6249</v>
      </c>
      <c r="I29" s="330">
        <v>8</v>
      </c>
      <c r="J29" s="1081"/>
      <c r="K29" s="1480"/>
      <c r="L29" s="1076"/>
      <c r="M29" s="1076"/>
      <c r="N29" s="1080"/>
      <c r="O29" s="1080"/>
      <c r="P29" s="1080"/>
      <c r="Q29" s="1081"/>
      <c r="R29" s="1081"/>
    </row>
    <row r="30" spans="1:19" s="129" customFormat="1" ht="44.25" customHeight="1" x14ac:dyDescent="0.25">
      <c r="A30" s="1081"/>
      <c r="B30" s="1081"/>
      <c r="C30" s="1081"/>
      <c r="D30" s="1081"/>
      <c r="E30" s="1343"/>
      <c r="F30" s="1081"/>
      <c r="G30" s="978" t="s">
        <v>79</v>
      </c>
      <c r="H30" s="359" t="s">
        <v>988</v>
      </c>
      <c r="I30" s="359">
        <v>1</v>
      </c>
      <c r="J30" s="1081"/>
      <c r="K30" s="1480"/>
      <c r="L30" s="1076"/>
      <c r="M30" s="1076"/>
      <c r="N30" s="1080"/>
      <c r="O30" s="1080"/>
      <c r="P30" s="1080"/>
      <c r="Q30" s="1081"/>
      <c r="R30" s="1081"/>
    </row>
    <row r="31" spans="1:19" s="129" customFormat="1" ht="53.25" customHeight="1" x14ac:dyDescent="0.25">
      <c r="A31" s="1081"/>
      <c r="B31" s="1081"/>
      <c r="C31" s="1081"/>
      <c r="D31" s="1081"/>
      <c r="E31" s="1343"/>
      <c r="F31" s="1081"/>
      <c r="G31" s="1081"/>
      <c r="H31" s="330" t="s">
        <v>918</v>
      </c>
      <c r="I31" s="330">
        <v>40</v>
      </c>
      <c r="J31" s="1081"/>
      <c r="K31" s="1480"/>
      <c r="L31" s="1076"/>
      <c r="M31" s="1076"/>
      <c r="N31" s="1080"/>
      <c r="O31" s="1080"/>
      <c r="P31" s="1080"/>
      <c r="Q31" s="1081"/>
      <c r="R31" s="1081"/>
    </row>
    <row r="32" spans="1:19" s="129" customFormat="1" ht="64.5" customHeight="1" x14ac:dyDescent="0.25">
      <c r="A32" s="979"/>
      <c r="B32" s="979"/>
      <c r="C32" s="979"/>
      <c r="D32" s="979"/>
      <c r="E32" s="1344"/>
      <c r="F32" s="979"/>
      <c r="G32" s="979"/>
      <c r="H32" s="330" t="s">
        <v>6250</v>
      </c>
      <c r="I32" s="330">
        <v>2</v>
      </c>
      <c r="J32" s="979"/>
      <c r="K32" s="1479"/>
      <c r="L32" s="977"/>
      <c r="M32" s="977"/>
      <c r="N32" s="996"/>
      <c r="O32" s="996"/>
      <c r="P32" s="996"/>
      <c r="Q32" s="979"/>
      <c r="R32" s="979"/>
    </row>
    <row r="34" spans="13:19" x14ac:dyDescent="0.25">
      <c r="M34" s="1031" t="s">
        <v>242</v>
      </c>
      <c r="N34" s="1032"/>
      <c r="O34" s="1033" t="s">
        <v>243</v>
      </c>
      <c r="P34" s="1033"/>
    </row>
    <row r="35" spans="13:19" x14ac:dyDescent="0.25">
      <c r="M35" s="399" t="s">
        <v>244</v>
      </c>
      <c r="N35" s="399" t="s">
        <v>245</v>
      </c>
      <c r="O35" s="399" t="s">
        <v>244</v>
      </c>
      <c r="P35" s="399" t="s">
        <v>245</v>
      </c>
    </row>
    <row r="36" spans="13:19" x14ac:dyDescent="0.25">
      <c r="M36" s="62">
        <v>11</v>
      </c>
      <c r="N36" s="375">
        <f>O7+O8+O9+O10+O11+P14+P15+P17+P18+P26+P28</f>
        <v>548490.1</v>
      </c>
      <c r="O36" s="380">
        <v>3</v>
      </c>
      <c r="P36" s="375">
        <v>136384.48000000001</v>
      </c>
      <c r="Q36" s="2"/>
      <c r="S36" s="2"/>
    </row>
    <row r="38" spans="13:19" x14ac:dyDescent="0.25">
      <c r="Q38" s="2"/>
    </row>
  </sheetData>
  <mergeCells count="113">
    <mergeCell ref="N26:N27"/>
    <mergeCell ref="O26:O27"/>
    <mergeCell ref="P26:P27"/>
    <mergeCell ref="Q28:Q32"/>
    <mergeCell ref="R28:R32"/>
    <mergeCell ref="G30:G32"/>
    <mergeCell ref="M34:N34"/>
    <mergeCell ref="O34:P34"/>
    <mergeCell ref="K28:K32"/>
    <mergeCell ref="L28:L32"/>
    <mergeCell ref="M28:M32"/>
    <mergeCell ref="N28:N32"/>
    <mergeCell ref="O28:O32"/>
    <mergeCell ref="P28:P32"/>
    <mergeCell ref="A28:A32"/>
    <mergeCell ref="B28:B32"/>
    <mergeCell ref="C28:C32"/>
    <mergeCell ref="D28:D32"/>
    <mergeCell ref="E28:E32"/>
    <mergeCell ref="F28:F32"/>
    <mergeCell ref="G28:G29"/>
    <mergeCell ref="J28:J32"/>
    <mergeCell ref="K26:K27"/>
    <mergeCell ref="N19:N21"/>
    <mergeCell ref="O19:O21"/>
    <mergeCell ref="P19:P21"/>
    <mergeCell ref="Q19:Q21"/>
    <mergeCell ref="R22:R25"/>
    <mergeCell ref="G24:G25"/>
    <mergeCell ref="A26:A27"/>
    <mergeCell ref="B26:B27"/>
    <mergeCell ref="C26:C27"/>
    <mergeCell ref="D26:D27"/>
    <mergeCell ref="E26:E27"/>
    <mergeCell ref="F26:F27"/>
    <mergeCell ref="G26:G27"/>
    <mergeCell ref="J26:J27"/>
    <mergeCell ref="L22:L25"/>
    <mergeCell ref="M22:M25"/>
    <mergeCell ref="N22:N25"/>
    <mergeCell ref="O22:O25"/>
    <mergeCell ref="P22:P25"/>
    <mergeCell ref="Q22:Q25"/>
    <mergeCell ref="Q26:Q27"/>
    <mergeCell ref="R26:R27"/>
    <mergeCell ref="L26:L27"/>
    <mergeCell ref="M26:M27"/>
    <mergeCell ref="A22:A25"/>
    <mergeCell ref="B22:B25"/>
    <mergeCell ref="C22:C25"/>
    <mergeCell ref="D22:D25"/>
    <mergeCell ref="E22:E25"/>
    <mergeCell ref="F22:F25"/>
    <mergeCell ref="G22:G23"/>
    <mergeCell ref="J22:J25"/>
    <mergeCell ref="K22:K25"/>
    <mergeCell ref="L12:L13"/>
    <mergeCell ref="M12:M13"/>
    <mergeCell ref="N12:N13"/>
    <mergeCell ref="O12:O13"/>
    <mergeCell ref="P12:P13"/>
    <mergeCell ref="R15:R16"/>
    <mergeCell ref="A19:A21"/>
    <mergeCell ref="B19:B21"/>
    <mergeCell ref="C19:C21"/>
    <mergeCell ref="D19:D21"/>
    <mergeCell ref="E19:E21"/>
    <mergeCell ref="F19:F21"/>
    <mergeCell ref="G19:G20"/>
    <mergeCell ref="J19:J21"/>
    <mergeCell ref="K19:K21"/>
    <mergeCell ref="L15:L16"/>
    <mergeCell ref="M15:M16"/>
    <mergeCell ref="N15:N16"/>
    <mergeCell ref="O15:O16"/>
    <mergeCell ref="P15:P16"/>
    <mergeCell ref="Q15:Q16"/>
    <mergeCell ref="R19:R21"/>
    <mergeCell ref="L19:L21"/>
    <mergeCell ref="M19:M21"/>
    <mergeCell ref="A15:A16"/>
    <mergeCell ref="B15:B16"/>
    <mergeCell ref="C15:C16"/>
    <mergeCell ref="D15:D16"/>
    <mergeCell ref="E15:E16"/>
    <mergeCell ref="F15:F16"/>
    <mergeCell ref="J15:J16"/>
    <mergeCell ref="K15:K16"/>
    <mergeCell ref="K12:K13"/>
    <mergeCell ref="Q4:Q5"/>
    <mergeCell ref="R4:R5"/>
    <mergeCell ref="A12:A13"/>
    <mergeCell ref="B12:B13"/>
    <mergeCell ref="C12:C13"/>
    <mergeCell ref="D12:D13"/>
    <mergeCell ref="E12:E13"/>
    <mergeCell ref="F12:F13"/>
    <mergeCell ref="H12:H13"/>
    <mergeCell ref="J12:J13"/>
    <mergeCell ref="G4:G5"/>
    <mergeCell ref="H4:I4"/>
    <mergeCell ref="J4:J5"/>
    <mergeCell ref="K4:L4"/>
    <mergeCell ref="M4:N4"/>
    <mergeCell ref="O4:P4"/>
    <mergeCell ref="A4:A5"/>
    <mergeCell ref="B4:B5"/>
    <mergeCell ref="C4:C5"/>
    <mergeCell ref="D4:D5"/>
    <mergeCell ref="E4:E5"/>
    <mergeCell ref="F4:F5"/>
    <mergeCell ref="Q12:Q13"/>
    <mergeCell ref="R12:R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09C2-0CFB-4B6E-A261-859B50E517DA}">
  <dimension ref="A1:S75"/>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ht="21.75" customHeight="1" x14ac:dyDescent="0.25">
      <c r="M1" s="2"/>
      <c r="N1" s="2"/>
      <c r="O1" s="2"/>
      <c r="P1" s="2"/>
    </row>
    <row r="2" spans="1:19" s="482" customFormat="1" ht="18" customHeight="1" x14ac:dyDescent="0.3">
      <c r="A2" s="481" t="s">
        <v>6321</v>
      </c>
      <c r="M2" s="483"/>
      <c r="N2" s="483"/>
      <c r="O2" s="483"/>
      <c r="P2" s="483"/>
    </row>
    <row r="3" spans="1:19" ht="18" customHeight="1"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ht="35.25" customHeigh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339" t="s">
        <v>16</v>
      </c>
      <c r="B6" s="342" t="s">
        <v>17</v>
      </c>
      <c r="C6" s="342" t="s">
        <v>18</v>
      </c>
      <c r="D6" s="342" t="s">
        <v>19</v>
      </c>
      <c r="E6" s="339" t="s">
        <v>20</v>
      </c>
      <c r="F6" s="339" t="s">
        <v>21</v>
      </c>
      <c r="G6" s="339" t="s">
        <v>22</v>
      </c>
      <c r="H6" s="342" t="s">
        <v>23</v>
      </c>
      <c r="I6" s="342" t="s">
        <v>24</v>
      </c>
      <c r="J6" s="339" t="s">
        <v>25</v>
      </c>
      <c r="K6" s="342" t="s">
        <v>26</v>
      </c>
      <c r="L6" s="342" t="s">
        <v>27</v>
      </c>
      <c r="M6" s="390" t="s">
        <v>28</v>
      </c>
      <c r="N6" s="390" t="s">
        <v>29</v>
      </c>
      <c r="O6" s="390" t="s">
        <v>30</v>
      </c>
      <c r="P6" s="390" t="s">
        <v>31</v>
      </c>
      <c r="Q6" s="339" t="s">
        <v>32</v>
      </c>
      <c r="R6" s="342" t="s">
        <v>33</v>
      </c>
      <c r="S6" s="3"/>
    </row>
    <row r="7" spans="1:19" s="129" customFormat="1" ht="32.25" customHeight="1" x14ac:dyDescent="0.25">
      <c r="A7" s="1481">
        <v>1</v>
      </c>
      <c r="B7" s="1011">
        <v>1</v>
      </c>
      <c r="C7" s="1011">
        <v>4</v>
      </c>
      <c r="D7" s="858">
        <v>2</v>
      </c>
      <c r="E7" s="1308" t="s">
        <v>4038</v>
      </c>
      <c r="F7" s="1000" t="s">
        <v>4039</v>
      </c>
      <c r="G7" s="978" t="s">
        <v>2315</v>
      </c>
      <c r="H7" s="367" t="s">
        <v>1286</v>
      </c>
      <c r="I7" s="311" t="s">
        <v>39</v>
      </c>
      <c r="J7" s="858" t="s">
        <v>4040</v>
      </c>
      <c r="K7" s="1010" t="s">
        <v>3015</v>
      </c>
      <c r="L7" s="1010"/>
      <c r="M7" s="1007">
        <v>68632.45</v>
      </c>
      <c r="N7" s="1007"/>
      <c r="O7" s="1007">
        <v>68632.45</v>
      </c>
      <c r="P7" s="1007"/>
      <c r="Q7" s="1082" t="s">
        <v>3422</v>
      </c>
      <c r="R7" s="1082" t="s">
        <v>4041</v>
      </c>
      <c r="S7" s="312"/>
    </row>
    <row r="8" spans="1:19" s="129" customFormat="1" ht="61.5" customHeight="1" x14ac:dyDescent="0.25">
      <c r="A8" s="1482"/>
      <c r="B8" s="1011"/>
      <c r="C8" s="1011"/>
      <c r="D8" s="858"/>
      <c r="E8" s="1308"/>
      <c r="F8" s="1000"/>
      <c r="G8" s="979"/>
      <c r="H8" s="367" t="s">
        <v>4042</v>
      </c>
      <c r="I8" s="311" t="s">
        <v>4043</v>
      </c>
      <c r="J8" s="858"/>
      <c r="K8" s="1010"/>
      <c r="L8" s="1010"/>
      <c r="M8" s="1007"/>
      <c r="N8" s="1007"/>
      <c r="O8" s="1007"/>
      <c r="P8" s="1007"/>
      <c r="Q8" s="1082"/>
      <c r="R8" s="1082"/>
      <c r="S8" s="312"/>
    </row>
    <row r="9" spans="1:19" s="129" customFormat="1" ht="24.75" customHeight="1" x14ac:dyDescent="0.25">
      <c r="A9" s="1482"/>
      <c r="B9" s="1011"/>
      <c r="C9" s="1011"/>
      <c r="D9" s="858"/>
      <c r="E9" s="1308"/>
      <c r="F9" s="1000"/>
      <c r="G9" s="330" t="s">
        <v>220</v>
      </c>
      <c r="H9" s="367" t="s">
        <v>4044</v>
      </c>
      <c r="I9" s="337">
        <v>1</v>
      </c>
      <c r="J9" s="858"/>
      <c r="K9" s="1010"/>
      <c r="L9" s="1010"/>
      <c r="M9" s="1007"/>
      <c r="N9" s="1007"/>
      <c r="O9" s="1007"/>
      <c r="P9" s="1007"/>
      <c r="Q9" s="1082"/>
      <c r="R9" s="1082"/>
      <c r="S9" s="312"/>
    </row>
    <row r="10" spans="1:19" s="129" customFormat="1" ht="24.75" customHeight="1" x14ac:dyDescent="0.25">
      <c r="A10" s="1482"/>
      <c r="B10" s="1011"/>
      <c r="C10" s="1011"/>
      <c r="D10" s="858"/>
      <c r="E10" s="1308"/>
      <c r="F10" s="1000"/>
      <c r="G10" s="978" t="s">
        <v>1826</v>
      </c>
      <c r="H10" s="367" t="s">
        <v>4045</v>
      </c>
      <c r="I10" s="337">
        <v>1</v>
      </c>
      <c r="J10" s="858"/>
      <c r="K10" s="1010"/>
      <c r="L10" s="1010"/>
      <c r="M10" s="1007"/>
      <c r="N10" s="1007"/>
      <c r="O10" s="1007"/>
      <c r="P10" s="1007"/>
      <c r="Q10" s="1082"/>
      <c r="R10" s="1082"/>
      <c r="S10" s="312"/>
    </row>
    <row r="11" spans="1:19" s="129" customFormat="1" ht="24.75" customHeight="1" x14ac:dyDescent="0.25">
      <c r="A11" s="1482"/>
      <c r="B11" s="1011"/>
      <c r="C11" s="1011"/>
      <c r="D11" s="858"/>
      <c r="E11" s="1308"/>
      <c r="F11" s="1000"/>
      <c r="G11" s="979"/>
      <c r="H11" s="367" t="s">
        <v>4046</v>
      </c>
      <c r="I11" s="337">
        <v>1</v>
      </c>
      <c r="J11" s="858"/>
      <c r="K11" s="1010"/>
      <c r="L11" s="1010"/>
      <c r="M11" s="1007"/>
      <c r="N11" s="1007"/>
      <c r="O11" s="1007"/>
      <c r="P11" s="1007"/>
      <c r="Q11" s="1082"/>
      <c r="R11" s="1082"/>
      <c r="S11" s="312"/>
    </row>
    <row r="12" spans="1:19" s="129" customFormat="1" ht="52.5" customHeight="1" x14ac:dyDescent="0.25">
      <c r="A12" s="1482"/>
      <c r="B12" s="1011"/>
      <c r="C12" s="1011"/>
      <c r="D12" s="858"/>
      <c r="E12" s="1308"/>
      <c r="F12" s="1000"/>
      <c r="G12" s="978" t="s">
        <v>4047</v>
      </c>
      <c r="H12" s="367" t="s">
        <v>4048</v>
      </c>
      <c r="I12" s="330" t="s">
        <v>4049</v>
      </c>
      <c r="J12" s="858"/>
      <c r="K12" s="1010"/>
      <c r="L12" s="1010"/>
      <c r="M12" s="1007"/>
      <c r="N12" s="1007"/>
      <c r="O12" s="1007"/>
      <c r="P12" s="1007"/>
      <c r="Q12" s="1082"/>
      <c r="R12" s="1082"/>
      <c r="S12" s="312"/>
    </row>
    <row r="13" spans="1:19" s="129" customFormat="1" ht="84.75" customHeight="1" x14ac:dyDescent="0.25">
      <c r="A13" s="1482"/>
      <c r="B13" s="1011"/>
      <c r="C13" s="1011"/>
      <c r="D13" s="858"/>
      <c r="E13" s="1308"/>
      <c r="F13" s="1000"/>
      <c r="G13" s="1081"/>
      <c r="H13" s="367" t="s">
        <v>4050</v>
      </c>
      <c r="I13" s="337">
        <v>4</v>
      </c>
      <c r="J13" s="858"/>
      <c r="K13" s="1010"/>
      <c r="L13" s="1010"/>
      <c r="M13" s="1007"/>
      <c r="N13" s="1007"/>
      <c r="O13" s="1007"/>
      <c r="P13" s="1007"/>
      <c r="Q13" s="1082"/>
      <c r="R13" s="1082"/>
      <c r="S13" s="312"/>
    </row>
    <row r="14" spans="1:19" s="129" customFormat="1" ht="45" customHeight="1" x14ac:dyDescent="0.25">
      <c r="A14" s="1483"/>
      <c r="B14" s="1011"/>
      <c r="C14" s="1011"/>
      <c r="D14" s="858"/>
      <c r="E14" s="1308"/>
      <c r="F14" s="1000"/>
      <c r="G14" s="979"/>
      <c r="H14" s="367" t="s">
        <v>1805</v>
      </c>
      <c r="I14" s="311" t="s">
        <v>2330</v>
      </c>
      <c r="J14" s="858"/>
      <c r="K14" s="1010"/>
      <c r="L14" s="1010"/>
      <c r="M14" s="1007"/>
      <c r="N14" s="1007"/>
      <c r="O14" s="1007"/>
      <c r="P14" s="1007"/>
      <c r="Q14" s="1082"/>
      <c r="R14" s="1082"/>
      <c r="S14" s="312"/>
    </row>
    <row r="15" spans="1:19" s="129" customFormat="1" ht="30" customHeight="1" x14ac:dyDescent="0.25">
      <c r="A15" s="1484">
        <v>2</v>
      </c>
      <c r="B15" s="1011">
        <v>1</v>
      </c>
      <c r="C15" s="1011">
        <v>4</v>
      </c>
      <c r="D15" s="858">
        <v>2</v>
      </c>
      <c r="E15" s="1308" t="s">
        <v>4051</v>
      </c>
      <c r="F15" s="1000" t="s">
        <v>4052</v>
      </c>
      <c r="G15" s="976" t="s">
        <v>2315</v>
      </c>
      <c r="H15" s="367" t="s">
        <v>1286</v>
      </c>
      <c r="I15" s="330">
        <v>1</v>
      </c>
      <c r="J15" s="858" t="s">
        <v>4053</v>
      </c>
      <c r="K15" s="1010" t="s">
        <v>3015</v>
      </c>
      <c r="L15" s="1010" t="s">
        <v>1007</v>
      </c>
      <c r="M15" s="1007">
        <v>13347.24</v>
      </c>
      <c r="N15" s="1011"/>
      <c r="O15" s="1007">
        <v>13347.24</v>
      </c>
      <c r="P15" s="1011"/>
      <c r="Q15" s="858" t="s">
        <v>4054</v>
      </c>
      <c r="R15" s="858" t="s">
        <v>4041</v>
      </c>
      <c r="S15" s="312"/>
    </row>
    <row r="16" spans="1:19" s="129" customFormat="1" ht="59.25" customHeight="1" x14ac:dyDescent="0.25">
      <c r="A16" s="1484"/>
      <c r="B16" s="1011"/>
      <c r="C16" s="1011"/>
      <c r="D16" s="858"/>
      <c r="E16" s="1308"/>
      <c r="F16" s="1000"/>
      <c r="G16" s="977"/>
      <c r="H16" s="367" t="s">
        <v>4042</v>
      </c>
      <c r="I16" s="330" t="s">
        <v>4055</v>
      </c>
      <c r="J16" s="858"/>
      <c r="K16" s="1010"/>
      <c r="L16" s="1010"/>
      <c r="M16" s="1007"/>
      <c r="N16" s="1011"/>
      <c r="O16" s="1007"/>
      <c r="P16" s="1011"/>
      <c r="Q16" s="858"/>
      <c r="R16" s="858"/>
      <c r="S16" s="312"/>
    </row>
    <row r="17" spans="1:19" s="129" customFormat="1" ht="33" customHeight="1" x14ac:dyDescent="0.25">
      <c r="A17" s="1484"/>
      <c r="B17" s="1011"/>
      <c r="C17" s="1011"/>
      <c r="D17" s="858"/>
      <c r="E17" s="1308"/>
      <c r="F17" s="1000"/>
      <c r="G17" s="976" t="s">
        <v>170</v>
      </c>
      <c r="H17" s="367" t="s">
        <v>118</v>
      </c>
      <c r="I17" s="337">
        <v>1</v>
      </c>
      <c r="J17" s="858"/>
      <c r="K17" s="1010"/>
      <c r="L17" s="1010"/>
      <c r="M17" s="1007"/>
      <c r="N17" s="1011"/>
      <c r="O17" s="1007"/>
      <c r="P17" s="1011"/>
      <c r="Q17" s="858"/>
      <c r="R17" s="858"/>
      <c r="S17" s="312"/>
    </row>
    <row r="18" spans="1:19" s="129" customFormat="1" ht="75.75" customHeight="1" x14ac:dyDescent="0.25">
      <c r="A18" s="1484"/>
      <c r="B18" s="1011"/>
      <c r="C18" s="1011"/>
      <c r="D18" s="858"/>
      <c r="E18" s="1308"/>
      <c r="F18" s="1000"/>
      <c r="G18" s="977"/>
      <c r="H18" s="367" t="s">
        <v>4042</v>
      </c>
      <c r="I18" s="330" t="s">
        <v>4055</v>
      </c>
      <c r="J18" s="858"/>
      <c r="K18" s="1010"/>
      <c r="L18" s="1010"/>
      <c r="M18" s="1007"/>
      <c r="N18" s="1011"/>
      <c r="O18" s="1007"/>
      <c r="P18" s="1011"/>
      <c r="Q18" s="858"/>
      <c r="R18" s="858"/>
      <c r="S18" s="312"/>
    </row>
    <row r="19" spans="1:19" s="129" customFormat="1" ht="21" customHeight="1" x14ac:dyDescent="0.25">
      <c r="A19" s="1484"/>
      <c r="B19" s="1011"/>
      <c r="C19" s="1011"/>
      <c r="D19" s="858"/>
      <c r="E19" s="1308"/>
      <c r="F19" s="1000"/>
      <c r="G19" s="337" t="s">
        <v>220</v>
      </c>
      <c r="H19" s="367" t="s">
        <v>4044</v>
      </c>
      <c r="I19" s="337">
        <v>1</v>
      </c>
      <c r="J19" s="858"/>
      <c r="K19" s="1010"/>
      <c r="L19" s="1010"/>
      <c r="M19" s="1007"/>
      <c r="N19" s="1011"/>
      <c r="O19" s="1007"/>
      <c r="P19" s="1011"/>
      <c r="Q19" s="858"/>
      <c r="R19" s="858"/>
      <c r="S19" s="312"/>
    </row>
    <row r="20" spans="1:19" s="129" customFormat="1" ht="21" customHeight="1" x14ac:dyDescent="0.25">
      <c r="A20" s="1484"/>
      <c r="B20" s="1011"/>
      <c r="C20" s="1011"/>
      <c r="D20" s="858"/>
      <c r="E20" s="1308"/>
      <c r="F20" s="1000"/>
      <c r="G20" s="976" t="s">
        <v>1826</v>
      </c>
      <c r="H20" s="367" t="s">
        <v>4045</v>
      </c>
      <c r="I20" s="337">
        <v>1</v>
      </c>
      <c r="J20" s="858"/>
      <c r="K20" s="1010"/>
      <c r="L20" s="1010"/>
      <c r="M20" s="1007"/>
      <c r="N20" s="1011"/>
      <c r="O20" s="1007"/>
      <c r="P20" s="1011"/>
      <c r="Q20" s="858"/>
      <c r="R20" s="858"/>
      <c r="S20" s="312"/>
    </row>
    <row r="21" spans="1:19" s="129" customFormat="1" ht="21" customHeight="1" x14ac:dyDescent="0.25">
      <c r="A21" s="1484"/>
      <c r="B21" s="1011"/>
      <c r="C21" s="1011"/>
      <c r="D21" s="858"/>
      <c r="E21" s="1308"/>
      <c r="F21" s="1000"/>
      <c r="G21" s="977"/>
      <c r="H21" s="367" t="s">
        <v>4046</v>
      </c>
      <c r="I21" s="337">
        <v>1</v>
      </c>
      <c r="J21" s="858"/>
      <c r="K21" s="1010"/>
      <c r="L21" s="1010"/>
      <c r="M21" s="1007"/>
      <c r="N21" s="1011"/>
      <c r="O21" s="1007"/>
      <c r="P21" s="1011"/>
      <c r="Q21" s="858"/>
      <c r="R21" s="858"/>
      <c r="S21" s="312"/>
    </row>
    <row r="22" spans="1:19" s="129" customFormat="1" ht="56.25" customHeight="1" x14ac:dyDescent="0.25">
      <c r="A22" s="1484"/>
      <c r="B22" s="1011"/>
      <c r="C22" s="1011"/>
      <c r="D22" s="858"/>
      <c r="E22" s="1308"/>
      <c r="F22" s="1000"/>
      <c r="G22" s="978" t="s">
        <v>4047</v>
      </c>
      <c r="H22" s="367" t="s">
        <v>4048</v>
      </c>
      <c r="I22" s="330" t="s">
        <v>4049</v>
      </c>
      <c r="J22" s="858"/>
      <c r="K22" s="1010"/>
      <c r="L22" s="1010"/>
      <c r="M22" s="1007"/>
      <c r="N22" s="1011"/>
      <c r="O22" s="1007"/>
      <c r="P22" s="1011"/>
      <c r="Q22" s="858"/>
      <c r="R22" s="858"/>
      <c r="S22" s="312"/>
    </row>
    <row r="23" spans="1:19" s="129" customFormat="1" ht="81.599999999999994" customHeight="1" x14ac:dyDescent="0.25">
      <c r="A23" s="1484"/>
      <c r="B23" s="1011"/>
      <c r="C23" s="1011"/>
      <c r="D23" s="858"/>
      <c r="E23" s="1308"/>
      <c r="F23" s="1000"/>
      <c r="G23" s="1081"/>
      <c r="H23" s="367" t="s">
        <v>4050</v>
      </c>
      <c r="I23" s="337">
        <v>1</v>
      </c>
      <c r="J23" s="858"/>
      <c r="K23" s="1010"/>
      <c r="L23" s="1010"/>
      <c r="M23" s="1007"/>
      <c r="N23" s="1011"/>
      <c r="O23" s="1007"/>
      <c r="P23" s="1011"/>
      <c r="Q23" s="858"/>
      <c r="R23" s="858"/>
      <c r="S23" s="312"/>
    </row>
    <row r="24" spans="1:19" s="129" customFormat="1" ht="78" customHeight="1" x14ac:dyDescent="0.25">
      <c r="A24" s="1484"/>
      <c r="B24" s="1011"/>
      <c r="C24" s="1011"/>
      <c r="D24" s="858"/>
      <c r="E24" s="1308"/>
      <c r="F24" s="1000"/>
      <c r="G24" s="979"/>
      <c r="H24" s="367" t="s">
        <v>1805</v>
      </c>
      <c r="I24" s="311" t="s">
        <v>4056</v>
      </c>
      <c r="J24" s="858"/>
      <c r="K24" s="1010"/>
      <c r="L24" s="1010"/>
      <c r="M24" s="1007"/>
      <c r="N24" s="1011"/>
      <c r="O24" s="1007"/>
      <c r="P24" s="1011"/>
      <c r="Q24" s="858"/>
      <c r="R24" s="858"/>
      <c r="S24" s="312"/>
    </row>
    <row r="25" spans="1:19" s="129" customFormat="1" ht="34.5" customHeight="1" x14ac:dyDescent="0.25">
      <c r="A25" s="1481">
        <v>3</v>
      </c>
      <c r="B25" s="1011">
        <v>1</v>
      </c>
      <c r="C25" s="1011">
        <v>4</v>
      </c>
      <c r="D25" s="858">
        <v>5</v>
      </c>
      <c r="E25" s="1308" t="s">
        <v>4057</v>
      </c>
      <c r="F25" s="1000" t="s">
        <v>4058</v>
      </c>
      <c r="G25" s="976" t="s">
        <v>170</v>
      </c>
      <c r="H25" s="477" t="s">
        <v>3329</v>
      </c>
      <c r="I25" s="337">
        <v>1</v>
      </c>
      <c r="J25" s="858" t="s">
        <v>4059</v>
      </c>
      <c r="K25" s="1010" t="s">
        <v>1107</v>
      </c>
      <c r="L25" s="1011"/>
      <c r="M25" s="1007">
        <v>13100</v>
      </c>
      <c r="N25" s="1007"/>
      <c r="O25" s="1007">
        <v>13100</v>
      </c>
      <c r="P25" s="1007"/>
      <c r="Q25" s="858" t="s">
        <v>4054</v>
      </c>
      <c r="R25" s="858" t="s">
        <v>4041</v>
      </c>
      <c r="S25" s="312"/>
    </row>
    <row r="26" spans="1:19" s="129" customFormat="1" ht="84" customHeight="1" x14ac:dyDescent="0.25">
      <c r="A26" s="1482"/>
      <c r="B26" s="1011"/>
      <c r="C26" s="1011"/>
      <c r="D26" s="858"/>
      <c r="E26" s="1308"/>
      <c r="F26" s="1000"/>
      <c r="G26" s="977"/>
      <c r="H26" s="367" t="s">
        <v>4060</v>
      </c>
      <c r="I26" s="330" t="s">
        <v>4061</v>
      </c>
      <c r="J26" s="858"/>
      <c r="K26" s="1010"/>
      <c r="L26" s="1011"/>
      <c r="M26" s="1007"/>
      <c r="N26" s="1007"/>
      <c r="O26" s="1007"/>
      <c r="P26" s="1007"/>
      <c r="Q26" s="858"/>
      <c r="R26" s="858"/>
      <c r="S26" s="312"/>
    </row>
    <row r="27" spans="1:19" s="129" customFormat="1" ht="46.5" customHeight="1" x14ac:dyDescent="0.25">
      <c r="A27" s="1482"/>
      <c r="B27" s="1011"/>
      <c r="C27" s="1011"/>
      <c r="D27" s="858"/>
      <c r="E27" s="1308"/>
      <c r="F27" s="1000"/>
      <c r="G27" s="976" t="s">
        <v>1826</v>
      </c>
      <c r="H27" s="367" t="s">
        <v>4045</v>
      </c>
      <c r="I27" s="330">
        <v>1</v>
      </c>
      <c r="J27" s="858"/>
      <c r="K27" s="1010"/>
      <c r="L27" s="1011"/>
      <c r="M27" s="1007"/>
      <c r="N27" s="1007"/>
      <c r="O27" s="1007"/>
      <c r="P27" s="1007"/>
      <c r="Q27" s="858"/>
      <c r="R27" s="858"/>
      <c r="S27" s="312"/>
    </row>
    <row r="28" spans="1:19" s="129" customFormat="1" ht="38.25" customHeight="1" x14ac:dyDescent="0.25">
      <c r="A28" s="1482"/>
      <c r="B28" s="1011"/>
      <c r="C28" s="1011"/>
      <c r="D28" s="858"/>
      <c r="E28" s="1308"/>
      <c r="F28" s="1000"/>
      <c r="G28" s="977"/>
      <c r="H28" s="367" t="s">
        <v>4046</v>
      </c>
      <c r="I28" s="330">
        <v>2</v>
      </c>
      <c r="J28" s="858"/>
      <c r="K28" s="1010"/>
      <c r="L28" s="1011"/>
      <c r="M28" s="1007"/>
      <c r="N28" s="1007"/>
      <c r="O28" s="1007"/>
      <c r="P28" s="1007"/>
      <c r="Q28" s="858"/>
      <c r="R28" s="858"/>
      <c r="S28" s="312"/>
    </row>
    <row r="29" spans="1:19" s="129" customFormat="1" ht="44.25" customHeight="1" x14ac:dyDescent="0.25">
      <c r="A29" s="1482"/>
      <c r="B29" s="1011"/>
      <c r="C29" s="1011"/>
      <c r="D29" s="858"/>
      <c r="E29" s="1308"/>
      <c r="F29" s="1000"/>
      <c r="G29" s="330" t="s">
        <v>220</v>
      </c>
      <c r="H29" s="477" t="s">
        <v>4044</v>
      </c>
      <c r="I29" s="337">
        <v>1</v>
      </c>
      <c r="J29" s="858"/>
      <c r="K29" s="1010"/>
      <c r="L29" s="1011"/>
      <c r="M29" s="1007"/>
      <c r="N29" s="1007"/>
      <c r="O29" s="1007"/>
      <c r="P29" s="1007"/>
      <c r="Q29" s="858"/>
      <c r="R29" s="858"/>
      <c r="S29" s="312"/>
    </row>
    <row r="30" spans="1:19" s="129" customFormat="1" ht="53.25" customHeight="1" x14ac:dyDescent="0.25">
      <c r="A30" s="1482"/>
      <c r="B30" s="1011"/>
      <c r="C30" s="1011"/>
      <c r="D30" s="858"/>
      <c r="E30" s="1308"/>
      <c r="F30" s="1000"/>
      <c r="G30" s="978" t="s">
        <v>1143</v>
      </c>
      <c r="H30" s="367" t="s">
        <v>4062</v>
      </c>
      <c r="I30" s="330" t="s">
        <v>4063</v>
      </c>
      <c r="J30" s="858"/>
      <c r="K30" s="1010"/>
      <c r="L30" s="1011"/>
      <c r="M30" s="1007"/>
      <c r="N30" s="1007"/>
      <c r="O30" s="1007"/>
      <c r="P30" s="1007"/>
      <c r="Q30" s="858"/>
      <c r="R30" s="858"/>
      <c r="S30" s="312"/>
    </row>
    <row r="31" spans="1:19" s="129" customFormat="1" ht="118.5" customHeight="1" x14ac:dyDescent="0.25">
      <c r="A31" s="1482"/>
      <c r="B31" s="1011"/>
      <c r="C31" s="1011"/>
      <c r="D31" s="858"/>
      <c r="E31" s="1308"/>
      <c r="F31" s="1000"/>
      <c r="G31" s="1081"/>
      <c r="H31" s="367" t="s">
        <v>4064</v>
      </c>
      <c r="I31" s="337">
        <v>3</v>
      </c>
      <c r="J31" s="858"/>
      <c r="K31" s="1010"/>
      <c r="L31" s="1011"/>
      <c r="M31" s="1007"/>
      <c r="N31" s="1007"/>
      <c r="O31" s="1007"/>
      <c r="P31" s="1007"/>
      <c r="Q31" s="858"/>
      <c r="R31" s="858"/>
      <c r="S31" s="312"/>
    </row>
    <row r="32" spans="1:19" s="129" customFormat="1" ht="66.75" customHeight="1" x14ac:dyDescent="0.25">
      <c r="A32" s="1483"/>
      <c r="B32" s="1011"/>
      <c r="C32" s="1011"/>
      <c r="D32" s="858"/>
      <c r="E32" s="1308"/>
      <c r="F32" s="1000"/>
      <c r="G32" s="979"/>
      <c r="H32" s="367" t="s">
        <v>1146</v>
      </c>
      <c r="I32" s="311" t="s">
        <v>4065</v>
      </c>
      <c r="J32" s="858"/>
      <c r="K32" s="1010"/>
      <c r="L32" s="1011"/>
      <c r="M32" s="1007"/>
      <c r="N32" s="1007"/>
      <c r="O32" s="1007"/>
      <c r="P32" s="1007"/>
      <c r="Q32" s="858"/>
      <c r="R32" s="858"/>
      <c r="S32" s="312"/>
    </row>
    <row r="33" spans="1:19" s="129" customFormat="1" ht="53.25" customHeight="1" x14ac:dyDescent="0.25">
      <c r="A33" s="1484">
        <v>4</v>
      </c>
      <c r="B33" s="1011">
        <v>1</v>
      </c>
      <c r="C33" s="1011">
        <v>4</v>
      </c>
      <c r="D33" s="858">
        <v>5</v>
      </c>
      <c r="E33" s="1308" t="s">
        <v>4066</v>
      </c>
      <c r="F33" s="1000" t="s">
        <v>4067</v>
      </c>
      <c r="G33" s="976" t="s">
        <v>170</v>
      </c>
      <c r="H33" s="477" t="s">
        <v>3329</v>
      </c>
      <c r="I33" s="311" t="s">
        <v>39</v>
      </c>
      <c r="J33" s="858" t="s">
        <v>4068</v>
      </c>
      <c r="K33" s="1010" t="s">
        <v>1107</v>
      </c>
      <c r="L33" s="1010"/>
      <c r="M33" s="1007">
        <v>6300</v>
      </c>
      <c r="N33" s="1007"/>
      <c r="O33" s="1007">
        <v>6300</v>
      </c>
      <c r="P33" s="1007"/>
      <c r="Q33" s="858" t="s">
        <v>4054</v>
      </c>
      <c r="R33" s="858" t="s">
        <v>4041</v>
      </c>
      <c r="S33" s="312"/>
    </row>
    <row r="34" spans="1:19" s="129" customFormat="1" ht="84.75" customHeight="1" x14ac:dyDescent="0.25">
      <c r="A34" s="1484"/>
      <c r="B34" s="1011"/>
      <c r="C34" s="1011"/>
      <c r="D34" s="858"/>
      <c r="E34" s="1308"/>
      <c r="F34" s="1000"/>
      <c r="G34" s="977"/>
      <c r="H34" s="367" t="s">
        <v>4060</v>
      </c>
      <c r="I34" s="311" t="s">
        <v>4069</v>
      </c>
      <c r="J34" s="858"/>
      <c r="K34" s="1010"/>
      <c r="L34" s="1010"/>
      <c r="M34" s="1007"/>
      <c r="N34" s="1007"/>
      <c r="O34" s="1007"/>
      <c r="P34" s="1007"/>
      <c r="Q34" s="858"/>
      <c r="R34" s="858"/>
      <c r="S34" s="312"/>
    </row>
    <row r="35" spans="1:19" s="129" customFormat="1" ht="53.25" customHeight="1" x14ac:dyDescent="0.25">
      <c r="A35" s="1484"/>
      <c r="B35" s="1011"/>
      <c r="C35" s="1011"/>
      <c r="D35" s="858"/>
      <c r="E35" s="1308"/>
      <c r="F35" s="1000"/>
      <c r="G35" s="330" t="s">
        <v>220</v>
      </c>
      <c r="H35" s="477" t="s">
        <v>4044</v>
      </c>
      <c r="I35" s="311" t="s">
        <v>39</v>
      </c>
      <c r="J35" s="858"/>
      <c r="K35" s="1010"/>
      <c r="L35" s="1010"/>
      <c r="M35" s="1007"/>
      <c r="N35" s="1007"/>
      <c r="O35" s="1007"/>
      <c r="P35" s="1007"/>
      <c r="Q35" s="858"/>
      <c r="R35" s="858"/>
      <c r="S35" s="312"/>
    </row>
    <row r="36" spans="1:19" s="129" customFormat="1" ht="53.25" customHeight="1" x14ac:dyDescent="0.25">
      <c r="A36" s="1484"/>
      <c r="B36" s="1011"/>
      <c r="C36" s="1011"/>
      <c r="D36" s="858"/>
      <c r="E36" s="1308"/>
      <c r="F36" s="1000"/>
      <c r="G36" s="358" t="s">
        <v>1826</v>
      </c>
      <c r="H36" s="477" t="s">
        <v>4046</v>
      </c>
      <c r="I36" s="311" t="s">
        <v>1076</v>
      </c>
      <c r="J36" s="858"/>
      <c r="K36" s="1010"/>
      <c r="L36" s="1010"/>
      <c r="M36" s="1007"/>
      <c r="N36" s="1007"/>
      <c r="O36" s="1007"/>
      <c r="P36" s="1007"/>
      <c r="Q36" s="858"/>
      <c r="R36" s="858"/>
      <c r="S36" s="312"/>
    </row>
    <row r="37" spans="1:19" s="129" customFormat="1" ht="58.5" customHeight="1" x14ac:dyDescent="0.25">
      <c r="A37" s="1484"/>
      <c r="B37" s="1011"/>
      <c r="C37" s="1011"/>
      <c r="D37" s="858"/>
      <c r="E37" s="1308"/>
      <c r="F37" s="1000"/>
      <c r="G37" s="978" t="s">
        <v>1143</v>
      </c>
      <c r="H37" s="367" t="s">
        <v>1144</v>
      </c>
      <c r="I37" s="311" t="s">
        <v>1076</v>
      </c>
      <c r="J37" s="858"/>
      <c r="K37" s="1010"/>
      <c r="L37" s="1010"/>
      <c r="M37" s="1007"/>
      <c r="N37" s="1007"/>
      <c r="O37" s="1007"/>
      <c r="P37" s="1007"/>
      <c r="Q37" s="858"/>
      <c r="R37" s="858"/>
      <c r="S37" s="312"/>
    </row>
    <row r="38" spans="1:19" s="129" customFormat="1" ht="102" customHeight="1" x14ac:dyDescent="0.25">
      <c r="A38" s="1484"/>
      <c r="B38" s="1011"/>
      <c r="C38" s="1011"/>
      <c r="D38" s="858"/>
      <c r="E38" s="1308"/>
      <c r="F38" s="1000"/>
      <c r="G38" s="1081"/>
      <c r="H38" s="367" t="s">
        <v>1145</v>
      </c>
      <c r="I38" s="311" t="s">
        <v>1076</v>
      </c>
      <c r="J38" s="858"/>
      <c r="K38" s="1010"/>
      <c r="L38" s="1010"/>
      <c r="M38" s="1007"/>
      <c r="N38" s="1007"/>
      <c r="O38" s="1007"/>
      <c r="P38" s="1007"/>
      <c r="Q38" s="858"/>
      <c r="R38" s="858"/>
      <c r="S38" s="312"/>
    </row>
    <row r="39" spans="1:19" s="129" customFormat="1" ht="51" customHeight="1" x14ac:dyDescent="0.25">
      <c r="A39" s="1484"/>
      <c r="B39" s="1011"/>
      <c r="C39" s="1011"/>
      <c r="D39" s="858"/>
      <c r="E39" s="1308"/>
      <c r="F39" s="1000"/>
      <c r="G39" s="979"/>
      <c r="H39" s="367" t="s">
        <v>1146</v>
      </c>
      <c r="I39" s="311" t="s">
        <v>4070</v>
      </c>
      <c r="J39" s="858"/>
      <c r="K39" s="1010"/>
      <c r="L39" s="1010"/>
      <c r="M39" s="1007"/>
      <c r="N39" s="1007"/>
      <c r="O39" s="1007"/>
      <c r="P39" s="1007"/>
      <c r="Q39" s="858"/>
      <c r="R39" s="858"/>
      <c r="S39" s="312"/>
    </row>
    <row r="40" spans="1:19" s="129" customFormat="1" ht="32.25" customHeight="1" x14ac:dyDescent="0.25">
      <c r="A40" s="1484">
        <v>5</v>
      </c>
      <c r="B40" s="1011">
        <v>1</v>
      </c>
      <c r="C40" s="1011">
        <v>4</v>
      </c>
      <c r="D40" s="858">
        <v>5</v>
      </c>
      <c r="E40" s="1308" t="s">
        <v>4071</v>
      </c>
      <c r="F40" s="1000" t="s">
        <v>4072</v>
      </c>
      <c r="G40" s="978" t="s">
        <v>170</v>
      </c>
      <c r="H40" s="477" t="s">
        <v>3329</v>
      </c>
      <c r="I40" s="311" t="s">
        <v>39</v>
      </c>
      <c r="J40" s="858" t="s">
        <v>4073</v>
      </c>
      <c r="K40" s="1010" t="s">
        <v>2908</v>
      </c>
      <c r="L40" s="1010"/>
      <c r="M40" s="1082">
        <v>12000</v>
      </c>
      <c r="N40" s="1082"/>
      <c r="O40" s="1082">
        <v>12000</v>
      </c>
      <c r="P40" s="1010"/>
      <c r="Q40" s="1010" t="s">
        <v>3422</v>
      </c>
      <c r="R40" s="1010" t="s">
        <v>3423</v>
      </c>
      <c r="S40" s="312"/>
    </row>
    <row r="41" spans="1:19" s="129" customFormat="1" ht="56.25" customHeight="1" x14ac:dyDescent="0.25">
      <c r="A41" s="1484"/>
      <c r="B41" s="1011"/>
      <c r="C41" s="1011"/>
      <c r="D41" s="858"/>
      <c r="E41" s="1308"/>
      <c r="F41" s="1000"/>
      <c r="G41" s="979"/>
      <c r="H41" s="367" t="s">
        <v>4060</v>
      </c>
      <c r="I41" s="311" t="s">
        <v>4074</v>
      </c>
      <c r="J41" s="858"/>
      <c r="K41" s="1010"/>
      <c r="L41" s="1010"/>
      <c r="M41" s="1082"/>
      <c r="N41" s="1082"/>
      <c r="O41" s="1082"/>
      <c r="P41" s="1010"/>
      <c r="Q41" s="1010"/>
      <c r="R41" s="1010"/>
      <c r="S41" s="312"/>
    </row>
    <row r="42" spans="1:19" s="129" customFormat="1" ht="30" customHeight="1" x14ac:dyDescent="0.25">
      <c r="A42" s="1484"/>
      <c r="B42" s="1011"/>
      <c r="C42" s="1011"/>
      <c r="D42" s="858"/>
      <c r="E42" s="1308"/>
      <c r="F42" s="1000"/>
      <c r="G42" s="978" t="s">
        <v>1826</v>
      </c>
      <c r="H42" s="477" t="s">
        <v>4045</v>
      </c>
      <c r="I42" s="311" t="s">
        <v>1076</v>
      </c>
      <c r="J42" s="858"/>
      <c r="K42" s="1010"/>
      <c r="L42" s="1010"/>
      <c r="M42" s="1082"/>
      <c r="N42" s="1082"/>
      <c r="O42" s="1082"/>
      <c r="P42" s="1010"/>
      <c r="Q42" s="1010"/>
      <c r="R42" s="1010"/>
      <c r="S42" s="312"/>
    </row>
    <row r="43" spans="1:19" s="129" customFormat="1" ht="30" customHeight="1" x14ac:dyDescent="0.25">
      <c r="A43" s="1484"/>
      <c r="B43" s="1011"/>
      <c r="C43" s="1011"/>
      <c r="D43" s="858"/>
      <c r="E43" s="1308"/>
      <c r="F43" s="1000"/>
      <c r="G43" s="979"/>
      <c r="H43" s="477" t="s">
        <v>4046</v>
      </c>
      <c r="I43" s="311" t="s">
        <v>39</v>
      </c>
      <c r="J43" s="858"/>
      <c r="K43" s="1010"/>
      <c r="L43" s="1010"/>
      <c r="M43" s="1082"/>
      <c r="N43" s="1082"/>
      <c r="O43" s="1082"/>
      <c r="P43" s="1010"/>
      <c r="Q43" s="1010"/>
      <c r="R43" s="1010"/>
      <c r="S43" s="312"/>
    </row>
    <row r="44" spans="1:19" s="129" customFormat="1" ht="48" customHeight="1" x14ac:dyDescent="0.25">
      <c r="A44" s="1484"/>
      <c r="B44" s="1011"/>
      <c r="C44" s="1011"/>
      <c r="D44" s="858"/>
      <c r="E44" s="1308"/>
      <c r="F44" s="1000"/>
      <c r="G44" s="978" t="s">
        <v>1143</v>
      </c>
      <c r="H44" s="367" t="s">
        <v>4062</v>
      </c>
      <c r="I44" s="311" t="s">
        <v>4075</v>
      </c>
      <c r="J44" s="858"/>
      <c r="K44" s="1010"/>
      <c r="L44" s="1010"/>
      <c r="M44" s="1082"/>
      <c r="N44" s="1082"/>
      <c r="O44" s="1082"/>
      <c r="P44" s="1010"/>
      <c r="Q44" s="1010"/>
      <c r="R44" s="1010"/>
      <c r="S44" s="312"/>
    </row>
    <row r="45" spans="1:19" s="129" customFormat="1" ht="86.25" customHeight="1" x14ac:dyDescent="0.25">
      <c r="A45" s="1484"/>
      <c r="B45" s="1011"/>
      <c r="C45" s="1011"/>
      <c r="D45" s="858"/>
      <c r="E45" s="1308"/>
      <c r="F45" s="1000"/>
      <c r="G45" s="1081"/>
      <c r="H45" s="367" t="s">
        <v>2329</v>
      </c>
      <c r="I45" s="311" t="s">
        <v>999</v>
      </c>
      <c r="J45" s="858"/>
      <c r="K45" s="1010"/>
      <c r="L45" s="1010"/>
      <c r="M45" s="1082"/>
      <c r="N45" s="1082"/>
      <c r="O45" s="1082"/>
      <c r="P45" s="1010"/>
      <c r="Q45" s="1010"/>
      <c r="R45" s="1010"/>
      <c r="S45" s="312"/>
    </row>
    <row r="46" spans="1:19" s="129" customFormat="1" ht="48" customHeight="1" x14ac:dyDescent="0.25">
      <c r="A46" s="1484"/>
      <c r="B46" s="1011"/>
      <c r="C46" s="1011"/>
      <c r="D46" s="858"/>
      <c r="E46" s="1308"/>
      <c r="F46" s="1000"/>
      <c r="G46" s="979"/>
      <c r="H46" s="367" t="s">
        <v>1805</v>
      </c>
      <c r="I46" s="311" t="s">
        <v>4065</v>
      </c>
      <c r="J46" s="858"/>
      <c r="K46" s="1010"/>
      <c r="L46" s="1010"/>
      <c r="M46" s="1082"/>
      <c r="N46" s="1082"/>
      <c r="O46" s="1082"/>
      <c r="P46" s="1010"/>
      <c r="Q46" s="1010"/>
      <c r="R46" s="1010"/>
      <c r="S46" s="312"/>
    </row>
    <row r="47" spans="1:19" s="129" customFormat="1" ht="204" customHeight="1" x14ac:dyDescent="0.25">
      <c r="A47" s="337">
        <v>6</v>
      </c>
      <c r="B47" s="337">
        <v>1</v>
      </c>
      <c r="C47" s="337">
        <v>4</v>
      </c>
      <c r="D47" s="330">
        <v>5</v>
      </c>
      <c r="E47" s="330" t="s">
        <v>4076</v>
      </c>
      <c r="F47" s="330" t="s">
        <v>4077</v>
      </c>
      <c r="G47" s="330" t="s">
        <v>4078</v>
      </c>
      <c r="H47" s="353" t="s">
        <v>918</v>
      </c>
      <c r="I47" s="311" t="s">
        <v>970</v>
      </c>
      <c r="J47" s="330" t="s">
        <v>4079</v>
      </c>
      <c r="K47" s="353" t="s">
        <v>161</v>
      </c>
      <c r="L47" s="353"/>
      <c r="M47" s="350">
        <v>23746.5</v>
      </c>
      <c r="N47" s="350"/>
      <c r="O47" s="350">
        <v>20246.5</v>
      </c>
      <c r="P47" s="350"/>
      <c r="Q47" s="330" t="s">
        <v>3430</v>
      </c>
      <c r="R47" s="330" t="s">
        <v>4080</v>
      </c>
      <c r="S47" s="312"/>
    </row>
    <row r="48" spans="1:19" s="13" customFormat="1" ht="27" customHeight="1" x14ac:dyDescent="0.25">
      <c r="A48" s="834">
        <v>7</v>
      </c>
      <c r="B48" s="834">
        <v>1</v>
      </c>
      <c r="C48" s="834">
        <v>4</v>
      </c>
      <c r="D48" s="834">
        <v>2</v>
      </c>
      <c r="E48" s="829" t="s">
        <v>4081</v>
      </c>
      <c r="F48" s="1136" t="s">
        <v>4082</v>
      </c>
      <c r="G48" s="829" t="s">
        <v>4083</v>
      </c>
      <c r="H48" s="704" t="s">
        <v>3087</v>
      </c>
      <c r="I48" s="695">
        <v>1</v>
      </c>
      <c r="J48" s="829" t="s">
        <v>4084</v>
      </c>
      <c r="K48" s="1200"/>
      <c r="L48" s="834" t="s">
        <v>101</v>
      </c>
      <c r="M48" s="1200"/>
      <c r="N48" s="915">
        <v>18864.54</v>
      </c>
      <c r="O48" s="834"/>
      <c r="P48" s="915">
        <v>18864.54</v>
      </c>
      <c r="Q48" s="1038" t="s">
        <v>3422</v>
      </c>
      <c r="R48" s="1038" t="s">
        <v>4041</v>
      </c>
    </row>
    <row r="49" spans="1:18" s="13" customFormat="1" ht="43.5" customHeight="1" x14ac:dyDescent="0.25">
      <c r="A49" s="835"/>
      <c r="B49" s="835"/>
      <c r="C49" s="835"/>
      <c r="D49" s="835"/>
      <c r="E49" s="830"/>
      <c r="F49" s="1139"/>
      <c r="G49" s="830"/>
      <c r="H49" s="704" t="s">
        <v>4085</v>
      </c>
      <c r="I49" s="695" t="s">
        <v>4086</v>
      </c>
      <c r="J49" s="830"/>
      <c r="K49" s="1201"/>
      <c r="L49" s="835"/>
      <c r="M49" s="1201"/>
      <c r="N49" s="916"/>
      <c r="O49" s="835"/>
      <c r="P49" s="916"/>
      <c r="Q49" s="1047"/>
      <c r="R49" s="1047"/>
    </row>
    <row r="50" spans="1:18" s="13" customFormat="1" ht="101.25" customHeight="1" x14ac:dyDescent="0.25">
      <c r="A50" s="836"/>
      <c r="B50" s="836"/>
      <c r="C50" s="836"/>
      <c r="D50" s="836"/>
      <c r="E50" s="831"/>
      <c r="F50" s="1137"/>
      <c r="G50" s="831"/>
      <c r="H50" s="704" t="s">
        <v>4087</v>
      </c>
      <c r="I50" s="695">
        <v>1</v>
      </c>
      <c r="J50" s="831"/>
      <c r="K50" s="1202"/>
      <c r="L50" s="836"/>
      <c r="M50" s="1202"/>
      <c r="N50" s="917"/>
      <c r="O50" s="836"/>
      <c r="P50" s="917"/>
      <c r="Q50" s="1039"/>
      <c r="R50" s="1039"/>
    </row>
    <row r="51" spans="1:18" s="13" customFormat="1" x14ac:dyDescent="0.25">
      <c r="A51" s="833">
        <v>8</v>
      </c>
      <c r="B51" s="833">
        <v>1</v>
      </c>
      <c r="C51" s="833">
        <v>4</v>
      </c>
      <c r="D51" s="833">
        <v>5</v>
      </c>
      <c r="E51" s="832" t="s">
        <v>4088</v>
      </c>
      <c r="F51" s="1155" t="s">
        <v>4089</v>
      </c>
      <c r="G51" s="832" t="s">
        <v>79</v>
      </c>
      <c r="H51" s="704" t="s">
        <v>348</v>
      </c>
      <c r="I51" s="695">
        <v>1</v>
      </c>
      <c r="J51" s="832" t="s">
        <v>4090</v>
      </c>
      <c r="K51" s="1113"/>
      <c r="L51" s="833" t="s">
        <v>124</v>
      </c>
      <c r="M51" s="1113"/>
      <c r="N51" s="854">
        <v>82444.929999999993</v>
      </c>
      <c r="O51" s="1113"/>
      <c r="P51" s="854">
        <v>82444.929999999993</v>
      </c>
      <c r="Q51" s="1046" t="s">
        <v>3422</v>
      </c>
      <c r="R51" s="1046" t="s">
        <v>4041</v>
      </c>
    </row>
    <row r="52" spans="1:18" s="13" customFormat="1" ht="62.25" customHeight="1" x14ac:dyDescent="0.25">
      <c r="A52" s="833"/>
      <c r="B52" s="833"/>
      <c r="C52" s="833"/>
      <c r="D52" s="833"/>
      <c r="E52" s="832"/>
      <c r="F52" s="1155"/>
      <c r="G52" s="832"/>
      <c r="H52" s="704" t="s">
        <v>4085</v>
      </c>
      <c r="I52" s="695" t="s">
        <v>4091</v>
      </c>
      <c r="J52" s="832"/>
      <c r="K52" s="1113"/>
      <c r="L52" s="833"/>
      <c r="M52" s="1113"/>
      <c r="N52" s="854"/>
      <c r="O52" s="1113"/>
      <c r="P52" s="854"/>
      <c r="Q52" s="1046"/>
      <c r="R52" s="1046"/>
    </row>
    <row r="53" spans="1:18" s="13" customFormat="1" ht="30.75" customHeight="1" x14ac:dyDescent="0.25">
      <c r="A53" s="833"/>
      <c r="B53" s="833"/>
      <c r="C53" s="833"/>
      <c r="D53" s="833"/>
      <c r="E53" s="832"/>
      <c r="F53" s="1155"/>
      <c r="G53" s="690" t="s">
        <v>301</v>
      </c>
      <c r="H53" s="704" t="s">
        <v>4092</v>
      </c>
      <c r="I53" s="695">
        <v>1</v>
      </c>
      <c r="J53" s="832"/>
      <c r="K53" s="1113"/>
      <c r="L53" s="833"/>
      <c r="M53" s="1113"/>
      <c r="N53" s="854"/>
      <c r="O53" s="1113"/>
      <c r="P53" s="854"/>
      <c r="Q53" s="1046"/>
      <c r="R53" s="1046"/>
    </row>
    <row r="54" spans="1:18" s="13" customFormat="1" x14ac:dyDescent="0.25">
      <c r="A54" s="833"/>
      <c r="B54" s="833"/>
      <c r="C54" s="833"/>
      <c r="D54" s="833"/>
      <c r="E54" s="832"/>
      <c r="F54" s="1155"/>
      <c r="G54" s="832" t="s">
        <v>1063</v>
      </c>
      <c r="H54" s="704" t="s">
        <v>4093</v>
      </c>
      <c r="I54" s="695">
        <v>1</v>
      </c>
      <c r="J54" s="832"/>
      <c r="K54" s="1113"/>
      <c r="L54" s="833"/>
      <c r="M54" s="1113"/>
      <c r="N54" s="854"/>
      <c r="O54" s="1113"/>
      <c r="P54" s="854"/>
      <c r="Q54" s="1046"/>
      <c r="R54" s="1046"/>
    </row>
    <row r="55" spans="1:18" s="13" customFormat="1" x14ac:dyDescent="0.25">
      <c r="A55" s="833"/>
      <c r="B55" s="833"/>
      <c r="C55" s="833"/>
      <c r="D55" s="833"/>
      <c r="E55" s="832"/>
      <c r="F55" s="1155"/>
      <c r="G55" s="832"/>
      <c r="H55" s="704" t="s">
        <v>4092</v>
      </c>
      <c r="I55" s="695">
        <v>1</v>
      </c>
      <c r="J55" s="832"/>
      <c r="K55" s="1113"/>
      <c r="L55" s="833"/>
      <c r="M55" s="1113"/>
      <c r="N55" s="854"/>
      <c r="O55" s="1113"/>
      <c r="P55" s="854"/>
      <c r="Q55" s="1046"/>
      <c r="R55" s="1046"/>
    </row>
    <row r="56" spans="1:18" s="13" customFormat="1" ht="45" x14ac:dyDescent="0.25">
      <c r="A56" s="833"/>
      <c r="B56" s="833"/>
      <c r="C56" s="833"/>
      <c r="D56" s="833"/>
      <c r="E56" s="832"/>
      <c r="F56" s="1155"/>
      <c r="G56" s="832" t="s">
        <v>1143</v>
      </c>
      <c r="H56" s="704" t="s">
        <v>4094</v>
      </c>
      <c r="I56" s="703" t="s">
        <v>4095</v>
      </c>
      <c r="J56" s="832"/>
      <c r="K56" s="1113"/>
      <c r="L56" s="833"/>
      <c r="M56" s="1113"/>
      <c r="N56" s="854"/>
      <c r="O56" s="1113"/>
      <c r="P56" s="854"/>
      <c r="Q56" s="1046"/>
      <c r="R56" s="1046"/>
    </row>
    <row r="57" spans="1:18" s="13" customFormat="1" ht="94.5" customHeight="1" x14ac:dyDescent="0.25">
      <c r="A57" s="833"/>
      <c r="B57" s="833"/>
      <c r="C57" s="833"/>
      <c r="D57" s="833"/>
      <c r="E57" s="832"/>
      <c r="F57" s="1155"/>
      <c r="G57" s="832"/>
      <c r="H57" s="704" t="s">
        <v>1145</v>
      </c>
      <c r="I57" s="703" t="s">
        <v>4096</v>
      </c>
      <c r="J57" s="832"/>
      <c r="K57" s="1113"/>
      <c r="L57" s="833"/>
      <c r="M57" s="1113"/>
      <c r="N57" s="854"/>
      <c r="O57" s="1113"/>
      <c r="P57" s="854"/>
      <c r="Q57" s="1046"/>
      <c r="R57" s="1046"/>
    </row>
    <row r="58" spans="1:18" s="13" customFormat="1" ht="63.75" customHeight="1" x14ac:dyDescent="0.25">
      <c r="A58" s="833"/>
      <c r="B58" s="833"/>
      <c r="C58" s="833"/>
      <c r="D58" s="833"/>
      <c r="E58" s="832"/>
      <c r="F58" s="1155"/>
      <c r="G58" s="832"/>
      <c r="H58" s="704" t="s">
        <v>1146</v>
      </c>
      <c r="I58" s="695">
        <v>2500</v>
      </c>
      <c r="J58" s="832"/>
      <c r="K58" s="1113"/>
      <c r="L58" s="833"/>
      <c r="M58" s="1113"/>
      <c r="N58" s="854"/>
      <c r="O58" s="1113"/>
      <c r="P58" s="854"/>
      <c r="Q58" s="1046"/>
      <c r="R58" s="1046"/>
    </row>
    <row r="59" spans="1:18" s="13" customFormat="1" ht="27.75" customHeight="1" x14ac:dyDescent="0.25">
      <c r="A59" s="829">
        <v>9</v>
      </c>
      <c r="B59" s="829">
        <v>1</v>
      </c>
      <c r="C59" s="829">
        <v>4</v>
      </c>
      <c r="D59" s="829">
        <v>5</v>
      </c>
      <c r="E59" s="829" t="s">
        <v>4097</v>
      </c>
      <c r="F59" s="1136" t="s">
        <v>4098</v>
      </c>
      <c r="G59" s="829" t="s">
        <v>634</v>
      </c>
      <c r="H59" s="704" t="s">
        <v>988</v>
      </c>
      <c r="I59" s="11" t="s">
        <v>39</v>
      </c>
      <c r="J59" s="829" t="s">
        <v>4099</v>
      </c>
      <c r="K59" s="1171"/>
      <c r="L59" s="829" t="s">
        <v>124</v>
      </c>
      <c r="M59" s="1171"/>
      <c r="N59" s="1038">
        <v>23458.47</v>
      </c>
      <c r="O59" s="1171"/>
      <c r="P59" s="1038">
        <v>23458.47</v>
      </c>
      <c r="Q59" s="1038" t="s">
        <v>4100</v>
      </c>
      <c r="R59" s="1038" t="s">
        <v>4041</v>
      </c>
    </row>
    <row r="60" spans="1:18" s="13" customFormat="1" ht="45" x14ac:dyDescent="0.25">
      <c r="A60" s="830"/>
      <c r="B60" s="830"/>
      <c r="C60" s="830"/>
      <c r="D60" s="830"/>
      <c r="E60" s="830"/>
      <c r="F60" s="1139"/>
      <c r="G60" s="831"/>
      <c r="H60" s="704" t="s">
        <v>4042</v>
      </c>
      <c r="I60" s="11" t="s">
        <v>4101</v>
      </c>
      <c r="J60" s="830"/>
      <c r="K60" s="1172"/>
      <c r="L60" s="830"/>
      <c r="M60" s="1172"/>
      <c r="N60" s="1047"/>
      <c r="O60" s="1172"/>
      <c r="P60" s="1047"/>
      <c r="Q60" s="1047"/>
      <c r="R60" s="1047"/>
    </row>
    <row r="61" spans="1:18" s="13" customFormat="1" ht="176.25" customHeight="1" x14ac:dyDescent="0.25">
      <c r="A61" s="830"/>
      <c r="B61" s="830"/>
      <c r="C61" s="830"/>
      <c r="D61" s="830"/>
      <c r="E61" s="830"/>
      <c r="F61" s="1139"/>
      <c r="G61" s="829" t="s">
        <v>170</v>
      </c>
      <c r="H61" s="704" t="s">
        <v>3329</v>
      </c>
      <c r="I61" s="11" t="s">
        <v>39</v>
      </c>
      <c r="J61" s="830"/>
      <c r="K61" s="1172"/>
      <c r="L61" s="830"/>
      <c r="M61" s="1172"/>
      <c r="N61" s="1047"/>
      <c r="O61" s="1172"/>
      <c r="P61" s="1047"/>
      <c r="Q61" s="1047"/>
      <c r="R61" s="1047"/>
    </row>
    <row r="62" spans="1:18" s="13" customFormat="1" ht="36.75" customHeight="1" x14ac:dyDescent="0.25">
      <c r="A62" s="830"/>
      <c r="B62" s="830"/>
      <c r="C62" s="830"/>
      <c r="D62" s="830"/>
      <c r="E62" s="830"/>
      <c r="F62" s="1139"/>
      <c r="G62" s="831"/>
      <c r="H62" s="704" t="s">
        <v>4042</v>
      </c>
      <c r="I62" s="11" t="s">
        <v>4101</v>
      </c>
      <c r="J62" s="830"/>
      <c r="K62" s="1172"/>
      <c r="L62" s="830"/>
      <c r="M62" s="1172"/>
      <c r="N62" s="1047"/>
      <c r="O62" s="1172"/>
      <c r="P62" s="1047"/>
      <c r="Q62" s="1047"/>
      <c r="R62" s="1047"/>
    </row>
    <row r="63" spans="1:18" s="13" customFormat="1" ht="36.75" customHeight="1" x14ac:dyDescent="0.25">
      <c r="A63" s="830"/>
      <c r="B63" s="830"/>
      <c r="C63" s="830"/>
      <c r="D63" s="830"/>
      <c r="E63" s="830"/>
      <c r="F63" s="1139"/>
      <c r="G63" s="690" t="s">
        <v>220</v>
      </c>
      <c r="H63" s="704" t="s">
        <v>4044</v>
      </c>
      <c r="I63" s="695">
        <v>1</v>
      </c>
      <c r="J63" s="830"/>
      <c r="K63" s="1172"/>
      <c r="L63" s="830"/>
      <c r="M63" s="1172"/>
      <c r="N63" s="1047"/>
      <c r="O63" s="1172"/>
      <c r="P63" s="1047"/>
      <c r="Q63" s="1047"/>
      <c r="R63" s="1047"/>
    </row>
    <row r="64" spans="1:18" s="13" customFormat="1" ht="36.75" customHeight="1" x14ac:dyDescent="0.25">
      <c r="A64" s="830"/>
      <c r="B64" s="830"/>
      <c r="C64" s="830"/>
      <c r="D64" s="830"/>
      <c r="E64" s="830"/>
      <c r="F64" s="1139"/>
      <c r="G64" s="829" t="s">
        <v>1826</v>
      </c>
      <c r="H64" s="704" t="s">
        <v>4045</v>
      </c>
      <c r="I64" s="695">
        <v>1</v>
      </c>
      <c r="J64" s="830"/>
      <c r="K64" s="1172"/>
      <c r="L64" s="830"/>
      <c r="M64" s="1172"/>
      <c r="N64" s="1047"/>
      <c r="O64" s="1172"/>
      <c r="P64" s="1047"/>
      <c r="Q64" s="1047"/>
      <c r="R64" s="1047"/>
    </row>
    <row r="65" spans="1:18" s="13" customFormat="1" ht="36.75" customHeight="1" x14ac:dyDescent="0.25">
      <c r="A65" s="830"/>
      <c r="B65" s="830"/>
      <c r="C65" s="830"/>
      <c r="D65" s="830"/>
      <c r="E65" s="830"/>
      <c r="F65" s="1139"/>
      <c r="G65" s="831"/>
      <c r="H65" s="704" t="s">
        <v>4046</v>
      </c>
      <c r="I65" s="695">
        <v>1</v>
      </c>
      <c r="J65" s="830"/>
      <c r="K65" s="1172"/>
      <c r="L65" s="830"/>
      <c r="M65" s="1172"/>
      <c r="N65" s="1047"/>
      <c r="O65" s="1172"/>
      <c r="P65" s="1047"/>
      <c r="Q65" s="1047"/>
      <c r="R65" s="1047"/>
    </row>
    <row r="66" spans="1:18" s="13" customFormat="1" ht="50.25" customHeight="1" x14ac:dyDescent="0.25">
      <c r="A66" s="830"/>
      <c r="B66" s="830"/>
      <c r="C66" s="830"/>
      <c r="D66" s="830"/>
      <c r="E66" s="830"/>
      <c r="F66" s="1139"/>
      <c r="G66" s="829" t="s">
        <v>4102</v>
      </c>
      <c r="H66" s="704" t="s">
        <v>4048</v>
      </c>
      <c r="I66" s="690" t="s">
        <v>4103</v>
      </c>
      <c r="J66" s="830"/>
      <c r="K66" s="1172"/>
      <c r="L66" s="830"/>
      <c r="M66" s="1172"/>
      <c r="N66" s="1047"/>
      <c r="O66" s="1172"/>
      <c r="P66" s="1047"/>
      <c r="Q66" s="1047"/>
      <c r="R66" s="1047"/>
    </row>
    <row r="67" spans="1:18" s="13" customFormat="1" ht="68.25" customHeight="1" x14ac:dyDescent="0.25">
      <c r="A67" s="830"/>
      <c r="B67" s="830"/>
      <c r="C67" s="830"/>
      <c r="D67" s="830"/>
      <c r="E67" s="830"/>
      <c r="F67" s="1139"/>
      <c r="G67" s="830"/>
      <c r="H67" s="704" t="s">
        <v>4050</v>
      </c>
      <c r="I67" s="690" t="s">
        <v>4104</v>
      </c>
      <c r="J67" s="830"/>
      <c r="K67" s="1172"/>
      <c r="L67" s="830"/>
      <c r="M67" s="1172"/>
      <c r="N67" s="1047"/>
      <c r="O67" s="1172"/>
      <c r="P67" s="1047"/>
      <c r="Q67" s="1047"/>
      <c r="R67" s="1047"/>
    </row>
    <row r="68" spans="1:18" s="13" customFormat="1" ht="36.75" customHeight="1" x14ac:dyDescent="0.25">
      <c r="A68" s="831"/>
      <c r="B68" s="831"/>
      <c r="C68" s="831"/>
      <c r="D68" s="831"/>
      <c r="E68" s="831"/>
      <c r="F68" s="1137"/>
      <c r="G68" s="831"/>
      <c r="H68" s="704" t="s">
        <v>1805</v>
      </c>
      <c r="I68" s="11" t="s">
        <v>1387</v>
      </c>
      <c r="J68" s="831"/>
      <c r="K68" s="1173"/>
      <c r="L68" s="831"/>
      <c r="M68" s="1173"/>
      <c r="N68" s="1039"/>
      <c r="O68" s="1173"/>
      <c r="P68" s="1039"/>
      <c r="Q68" s="1039"/>
      <c r="R68" s="1039"/>
    </row>
    <row r="69" spans="1:18" s="13" customFormat="1" x14ac:dyDescent="0.25">
      <c r="A69" s="834">
        <v>10</v>
      </c>
      <c r="B69" s="834">
        <v>1</v>
      </c>
      <c r="C69" s="834">
        <v>4</v>
      </c>
      <c r="D69" s="834">
        <v>2</v>
      </c>
      <c r="E69" s="829" t="s">
        <v>4105</v>
      </c>
      <c r="F69" s="1136" t="s">
        <v>4106</v>
      </c>
      <c r="G69" s="829" t="s">
        <v>79</v>
      </c>
      <c r="H69" s="704" t="s">
        <v>988</v>
      </c>
      <c r="I69" s="695">
        <v>1</v>
      </c>
      <c r="J69" s="829" t="s">
        <v>4107</v>
      </c>
      <c r="K69" s="1200"/>
      <c r="L69" s="834" t="s">
        <v>52</v>
      </c>
      <c r="M69" s="1200"/>
      <c r="N69" s="915">
        <v>13681.81</v>
      </c>
      <c r="O69" s="834"/>
      <c r="P69" s="915">
        <v>13681.81</v>
      </c>
      <c r="Q69" s="1038" t="s">
        <v>3422</v>
      </c>
      <c r="R69" s="1038" t="s">
        <v>4041</v>
      </c>
    </row>
    <row r="70" spans="1:18" s="13" customFormat="1" ht="45" x14ac:dyDescent="0.25">
      <c r="A70" s="835"/>
      <c r="B70" s="835"/>
      <c r="C70" s="835"/>
      <c r="D70" s="835"/>
      <c r="E70" s="830"/>
      <c r="F70" s="1139"/>
      <c r="G70" s="831"/>
      <c r="H70" s="704" t="s">
        <v>4042</v>
      </c>
      <c r="I70" s="695" t="s">
        <v>4108</v>
      </c>
      <c r="J70" s="830"/>
      <c r="K70" s="1201"/>
      <c r="L70" s="835"/>
      <c r="M70" s="1201"/>
      <c r="N70" s="916"/>
      <c r="O70" s="835"/>
      <c r="P70" s="916"/>
      <c r="Q70" s="1047"/>
      <c r="R70" s="1047"/>
    </row>
    <row r="71" spans="1:18" s="13" customFormat="1" ht="136.5" customHeight="1" x14ac:dyDescent="0.25">
      <c r="A71" s="836"/>
      <c r="B71" s="836"/>
      <c r="C71" s="836"/>
      <c r="D71" s="836"/>
      <c r="E71" s="831"/>
      <c r="F71" s="1137"/>
      <c r="G71" s="690" t="s">
        <v>4109</v>
      </c>
      <c r="H71" s="704" t="s">
        <v>4044</v>
      </c>
      <c r="I71" s="695">
        <v>1</v>
      </c>
      <c r="J71" s="831"/>
      <c r="K71" s="1202"/>
      <c r="L71" s="836"/>
      <c r="M71" s="1202"/>
      <c r="N71" s="917"/>
      <c r="O71" s="836"/>
      <c r="P71" s="917"/>
      <c r="Q71" s="1039"/>
      <c r="R71" s="1039"/>
    </row>
    <row r="73" spans="1:18" x14ac:dyDescent="0.25">
      <c r="M73" s="1031" t="s">
        <v>242</v>
      </c>
      <c r="N73" s="1032"/>
      <c r="O73" s="1033" t="s">
        <v>243</v>
      </c>
      <c r="P73" s="1033"/>
    </row>
    <row r="74" spans="1:18" x14ac:dyDescent="0.25">
      <c r="M74" s="399" t="s">
        <v>244</v>
      </c>
      <c r="N74" s="399" t="s">
        <v>245</v>
      </c>
      <c r="O74" s="399" t="s">
        <v>244</v>
      </c>
      <c r="P74" s="399" t="s">
        <v>245</v>
      </c>
    </row>
    <row r="75" spans="1:18" x14ac:dyDescent="0.25">
      <c r="M75" s="337">
        <v>9</v>
      </c>
      <c r="N75" s="304">
        <f>O7+O15+O25+O33+O40+P48+P51+P59+P69</f>
        <v>251829.44</v>
      </c>
      <c r="O75" s="337">
        <v>1</v>
      </c>
      <c r="P75" s="304">
        <v>20246.5</v>
      </c>
    </row>
  </sheetData>
  <mergeCells count="175">
    <mergeCell ref="M73:N73"/>
    <mergeCell ref="O73:P73"/>
    <mergeCell ref="Q69:Q71"/>
    <mergeCell ref="A69:A71"/>
    <mergeCell ref="B69:B71"/>
    <mergeCell ref="C69:C71"/>
    <mergeCell ref="D69:D71"/>
    <mergeCell ref="E69:E71"/>
    <mergeCell ref="F69:F71"/>
    <mergeCell ref="G69:G70"/>
    <mergeCell ref="J69:J71"/>
    <mergeCell ref="K69:K71"/>
    <mergeCell ref="R69:R71"/>
    <mergeCell ref="L69:L71"/>
    <mergeCell ref="M69:M71"/>
    <mergeCell ref="N69:N71"/>
    <mergeCell ref="O69:O71"/>
    <mergeCell ref="P69:P71"/>
    <mergeCell ref="O59:O68"/>
    <mergeCell ref="P59:P68"/>
    <mergeCell ref="Q59:Q68"/>
    <mergeCell ref="R59:R68"/>
    <mergeCell ref="A59:A68"/>
    <mergeCell ref="B59:B68"/>
    <mergeCell ref="C59:C68"/>
    <mergeCell ref="D59:D68"/>
    <mergeCell ref="E59:E68"/>
    <mergeCell ref="F59:F68"/>
    <mergeCell ref="G61:G62"/>
    <mergeCell ref="G64:G65"/>
    <mergeCell ref="G66:G68"/>
    <mergeCell ref="G59:G60"/>
    <mergeCell ref="J59:J68"/>
    <mergeCell ref="K59:K68"/>
    <mergeCell ref="L59:L68"/>
    <mergeCell ref="M59:M68"/>
    <mergeCell ref="N59:N68"/>
    <mergeCell ref="Q51:Q58"/>
    <mergeCell ref="R51:R58"/>
    <mergeCell ref="G54:G55"/>
    <mergeCell ref="G56:G58"/>
    <mergeCell ref="G51:G52"/>
    <mergeCell ref="J51:J58"/>
    <mergeCell ref="K51:K58"/>
    <mergeCell ref="L51:L58"/>
    <mergeCell ref="M51:M58"/>
    <mergeCell ref="N51:N58"/>
    <mergeCell ref="A51:A58"/>
    <mergeCell ref="B51:B58"/>
    <mergeCell ref="C51:C58"/>
    <mergeCell ref="D51:D58"/>
    <mergeCell ref="E51:E58"/>
    <mergeCell ref="F51:F58"/>
    <mergeCell ref="O51:O58"/>
    <mergeCell ref="P51:P58"/>
    <mergeCell ref="Q48:Q50"/>
    <mergeCell ref="R48:R50"/>
    <mergeCell ref="G48:G50"/>
    <mergeCell ref="J48:J50"/>
    <mergeCell ref="K48:K50"/>
    <mergeCell ref="L48:L50"/>
    <mergeCell ref="M48:M50"/>
    <mergeCell ref="N48:N50"/>
    <mergeCell ref="A48:A50"/>
    <mergeCell ref="B48:B50"/>
    <mergeCell ref="C48:C50"/>
    <mergeCell ref="D48:D50"/>
    <mergeCell ref="E48:E50"/>
    <mergeCell ref="F48:F50"/>
    <mergeCell ref="O48:O50"/>
    <mergeCell ref="P48:P50"/>
    <mergeCell ref="P40:P46"/>
    <mergeCell ref="Q40:Q46"/>
    <mergeCell ref="R40:R46"/>
    <mergeCell ref="G42:G43"/>
    <mergeCell ref="G44:G46"/>
    <mergeCell ref="F40:F46"/>
    <mergeCell ref="G40:G41"/>
    <mergeCell ref="J40:J46"/>
    <mergeCell ref="K40:K46"/>
    <mergeCell ref="L40:L46"/>
    <mergeCell ref="M40:M46"/>
    <mergeCell ref="O33:O39"/>
    <mergeCell ref="P33:P39"/>
    <mergeCell ref="Q33:Q39"/>
    <mergeCell ref="R33:R39"/>
    <mergeCell ref="G37:G39"/>
    <mergeCell ref="A40:A46"/>
    <mergeCell ref="B40:B46"/>
    <mergeCell ref="C40:C46"/>
    <mergeCell ref="D40:D46"/>
    <mergeCell ref="E40:E46"/>
    <mergeCell ref="G33:G34"/>
    <mergeCell ref="J33:J39"/>
    <mergeCell ref="K33:K39"/>
    <mergeCell ref="L33:L39"/>
    <mergeCell ref="M33:M39"/>
    <mergeCell ref="N33:N39"/>
    <mergeCell ref="A33:A39"/>
    <mergeCell ref="B33:B39"/>
    <mergeCell ref="C33:C39"/>
    <mergeCell ref="D33:D39"/>
    <mergeCell ref="E33:E39"/>
    <mergeCell ref="F33:F39"/>
    <mergeCell ref="N40:N46"/>
    <mergeCell ref="O40:O46"/>
    <mergeCell ref="R25:R32"/>
    <mergeCell ref="G27:G28"/>
    <mergeCell ref="G30:G32"/>
    <mergeCell ref="G25:G26"/>
    <mergeCell ref="J25:J32"/>
    <mergeCell ref="K25:K32"/>
    <mergeCell ref="L25:L32"/>
    <mergeCell ref="M25:M32"/>
    <mergeCell ref="N25:N32"/>
    <mergeCell ref="A25:A32"/>
    <mergeCell ref="B25:B32"/>
    <mergeCell ref="C25:C32"/>
    <mergeCell ref="D25:D32"/>
    <mergeCell ref="E25:E32"/>
    <mergeCell ref="F25:F32"/>
    <mergeCell ref="O15:O24"/>
    <mergeCell ref="P15:P24"/>
    <mergeCell ref="Q15:Q24"/>
    <mergeCell ref="O25:O32"/>
    <mergeCell ref="P25:P32"/>
    <mergeCell ref="Q25:Q32"/>
    <mergeCell ref="A15:A24"/>
    <mergeCell ref="B15:B24"/>
    <mergeCell ref="C15:C24"/>
    <mergeCell ref="D15:D24"/>
    <mergeCell ref="E15:E24"/>
    <mergeCell ref="F15:F24"/>
    <mergeCell ref="L7:L14"/>
    <mergeCell ref="M7:M14"/>
    <mergeCell ref="N7:N14"/>
    <mergeCell ref="O7:O14"/>
    <mergeCell ref="P7:P14"/>
    <mergeCell ref="R15:R24"/>
    <mergeCell ref="G17:G18"/>
    <mergeCell ref="G20:G21"/>
    <mergeCell ref="G22:G24"/>
    <mergeCell ref="G15:G16"/>
    <mergeCell ref="J15:J24"/>
    <mergeCell ref="K15:K24"/>
    <mergeCell ref="L15:L24"/>
    <mergeCell ref="M15:M24"/>
    <mergeCell ref="N15:N24"/>
    <mergeCell ref="G10:G11"/>
    <mergeCell ref="G12:G14"/>
    <mergeCell ref="K7:K14"/>
    <mergeCell ref="Q4:Q5"/>
    <mergeCell ref="R4:R5"/>
    <mergeCell ref="A7:A14"/>
    <mergeCell ref="B7:B14"/>
    <mergeCell ref="C7:C14"/>
    <mergeCell ref="D7:D14"/>
    <mergeCell ref="E7:E14"/>
    <mergeCell ref="F7:F14"/>
    <mergeCell ref="G7:G8"/>
    <mergeCell ref="J7:J14"/>
    <mergeCell ref="G4:G5"/>
    <mergeCell ref="H4:I4"/>
    <mergeCell ref="J4:J5"/>
    <mergeCell ref="K4:L4"/>
    <mergeCell ref="M4:N4"/>
    <mergeCell ref="O4:P4"/>
    <mergeCell ref="A4:A5"/>
    <mergeCell ref="B4:B5"/>
    <mergeCell ref="C4:C5"/>
    <mergeCell ref="D4:D5"/>
    <mergeCell ref="E4:E5"/>
    <mergeCell ref="F4:F5"/>
    <mergeCell ref="Q7:Q14"/>
    <mergeCell ref="R7:R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76B72-8F21-436A-ACB4-F4D5CFDACB13}">
  <dimension ref="A1:S45"/>
  <sheetViews>
    <sheetView zoomScale="70" zoomScaleNormal="70" workbookViewId="0">
      <selection activeCell="J50" sqref="J5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6322</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339" t="s">
        <v>16</v>
      </c>
      <c r="B6" s="342" t="s">
        <v>17</v>
      </c>
      <c r="C6" s="342" t="s">
        <v>18</v>
      </c>
      <c r="D6" s="342" t="s">
        <v>19</v>
      </c>
      <c r="E6" s="339" t="s">
        <v>20</v>
      </c>
      <c r="F6" s="339" t="s">
        <v>21</v>
      </c>
      <c r="G6" s="339" t="s">
        <v>22</v>
      </c>
      <c r="H6" s="342" t="s">
        <v>23</v>
      </c>
      <c r="I6" s="342" t="s">
        <v>24</v>
      </c>
      <c r="J6" s="339" t="s">
        <v>25</v>
      </c>
      <c r="K6" s="342" t="s">
        <v>26</v>
      </c>
      <c r="L6" s="342" t="s">
        <v>27</v>
      </c>
      <c r="M6" s="390" t="s">
        <v>28</v>
      </c>
      <c r="N6" s="390" t="s">
        <v>29</v>
      </c>
      <c r="O6" s="390" t="s">
        <v>30</v>
      </c>
      <c r="P6" s="390" t="s">
        <v>31</v>
      </c>
      <c r="Q6" s="339" t="s">
        <v>32</v>
      </c>
      <c r="R6" s="342" t="s">
        <v>33</v>
      </c>
      <c r="S6" s="3"/>
    </row>
    <row r="7" spans="1:19" s="4" customFormat="1" ht="30" x14ac:dyDescent="0.2">
      <c r="A7" s="976">
        <v>1</v>
      </c>
      <c r="B7" s="976">
        <v>1</v>
      </c>
      <c r="C7" s="976">
        <v>4</v>
      </c>
      <c r="D7" s="978">
        <v>5</v>
      </c>
      <c r="E7" s="1342" t="s">
        <v>4110</v>
      </c>
      <c r="F7" s="1485" t="s">
        <v>4111</v>
      </c>
      <c r="G7" s="330" t="s">
        <v>170</v>
      </c>
      <c r="H7" s="484" t="s">
        <v>3420</v>
      </c>
      <c r="I7" s="311" t="s">
        <v>293</v>
      </c>
      <c r="J7" s="978" t="s">
        <v>4112</v>
      </c>
      <c r="K7" s="982" t="s">
        <v>41</v>
      </c>
      <c r="L7" s="982"/>
      <c r="M7" s="995">
        <v>40321.199999999997</v>
      </c>
      <c r="N7" s="995"/>
      <c r="O7" s="995">
        <v>40321.199999999997</v>
      </c>
      <c r="P7" s="995"/>
      <c r="Q7" s="978" t="s">
        <v>2510</v>
      </c>
      <c r="R7" s="978" t="s">
        <v>4113</v>
      </c>
      <c r="S7" s="3"/>
    </row>
    <row r="8" spans="1:19" s="4" customFormat="1" ht="45" x14ac:dyDescent="0.2">
      <c r="A8" s="977"/>
      <c r="B8" s="977"/>
      <c r="C8" s="977"/>
      <c r="D8" s="979"/>
      <c r="E8" s="1344"/>
      <c r="F8" s="1486"/>
      <c r="G8" s="330" t="s">
        <v>220</v>
      </c>
      <c r="H8" s="330" t="s">
        <v>3998</v>
      </c>
      <c r="I8" s="311" t="s">
        <v>199</v>
      </c>
      <c r="J8" s="979"/>
      <c r="K8" s="983"/>
      <c r="L8" s="983"/>
      <c r="M8" s="996"/>
      <c r="N8" s="996"/>
      <c r="O8" s="996"/>
      <c r="P8" s="996"/>
      <c r="Q8" s="979"/>
      <c r="R8" s="979"/>
      <c r="S8" s="3"/>
    </row>
    <row r="9" spans="1:19" ht="30" x14ac:dyDescent="0.25">
      <c r="A9" s="1006">
        <v>2</v>
      </c>
      <c r="B9" s="1006">
        <v>1</v>
      </c>
      <c r="C9" s="1006">
        <v>4</v>
      </c>
      <c r="D9" s="999">
        <v>5</v>
      </c>
      <c r="E9" s="1487" t="s">
        <v>4114</v>
      </c>
      <c r="F9" s="1423" t="s">
        <v>4115</v>
      </c>
      <c r="G9" s="351" t="s">
        <v>170</v>
      </c>
      <c r="H9" s="485" t="s">
        <v>3420</v>
      </c>
      <c r="I9" s="55" t="s">
        <v>293</v>
      </c>
      <c r="J9" s="1027" t="s">
        <v>4116</v>
      </c>
      <c r="K9" s="1388" t="s">
        <v>52</v>
      </c>
      <c r="L9" s="1287"/>
      <c r="M9" s="1288">
        <v>85164.2</v>
      </c>
      <c r="N9" s="1287"/>
      <c r="O9" s="1288">
        <f>M9</f>
        <v>85164.2</v>
      </c>
      <c r="P9" s="1287"/>
      <c r="Q9" s="1027" t="s">
        <v>2510</v>
      </c>
      <c r="R9" s="1027" t="s">
        <v>4113</v>
      </c>
      <c r="S9" s="410"/>
    </row>
    <row r="10" spans="1:19" ht="45" x14ac:dyDescent="0.25">
      <c r="A10" s="1006"/>
      <c r="B10" s="1006"/>
      <c r="C10" s="1006"/>
      <c r="D10" s="999"/>
      <c r="E10" s="1487"/>
      <c r="F10" s="1003"/>
      <c r="G10" s="351" t="s">
        <v>220</v>
      </c>
      <c r="H10" s="325" t="s">
        <v>3998</v>
      </c>
      <c r="I10" s="55" t="s">
        <v>199</v>
      </c>
      <c r="J10" s="990"/>
      <c r="K10" s="1389"/>
      <c r="L10" s="989"/>
      <c r="M10" s="1289"/>
      <c r="N10" s="989"/>
      <c r="O10" s="1289"/>
      <c r="P10" s="989"/>
      <c r="Q10" s="990"/>
      <c r="R10" s="990"/>
      <c r="S10" s="410"/>
    </row>
    <row r="11" spans="1:19" s="129" customFormat="1" ht="270" x14ac:dyDescent="0.25">
      <c r="A11" s="324">
        <v>3</v>
      </c>
      <c r="B11" s="324">
        <v>1</v>
      </c>
      <c r="C11" s="324">
        <v>4</v>
      </c>
      <c r="D11" s="325">
        <v>2</v>
      </c>
      <c r="E11" s="370" t="s">
        <v>4117</v>
      </c>
      <c r="F11" s="486" t="s">
        <v>4118</v>
      </c>
      <c r="G11" s="325" t="s">
        <v>728</v>
      </c>
      <c r="H11" s="485" t="s">
        <v>3420</v>
      </c>
      <c r="I11" s="55" t="s">
        <v>1046</v>
      </c>
      <c r="J11" s="325" t="s">
        <v>4119</v>
      </c>
      <c r="K11" s="327" t="s">
        <v>52</v>
      </c>
      <c r="L11" s="327"/>
      <c r="M11" s="328">
        <v>10988.2</v>
      </c>
      <c r="N11" s="328"/>
      <c r="O11" s="328">
        <f t="shared" ref="O11:O17" si="0">M11</f>
        <v>10988.2</v>
      </c>
      <c r="P11" s="328"/>
      <c r="Q11" s="325" t="s">
        <v>2510</v>
      </c>
      <c r="R11" s="325" t="s">
        <v>4113</v>
      </c>
      <c r="S11" s="312"/>
    </row>
    <row r="12" spans="1:19" s="129" customFormat="1" ht="180" x14ac:dyDescent="0.25">
      <c r="A12" s="324">
        <v>4</v>
      </c>
      <c r="B12" s="324">
        <v>1</v>
      </c>
      <c r="C12" s="324">
        <v>4</v>
      </c>
      <c r="D12" s="325">
        <v>2</v>
      </c>
      <c r="E12" s="370" t="s">
        <v>4120</v>
      </c>
      <c r="F12" s="446" t="s">
        <v>4121</v>
      </c>
      <c r="G12" s="325" t="s">
        <v>170</v>
      </c>
      <c r="H12" s="485" t="s">
        <v>3420</v>
      </c>
      <c r="I12" s="55" t="s">
        <v>1131</v>
      </c>
      <c r="J12" s="325" t="s">
        <v>4122</v>
      </c>
      <c r="K12" s="327" t="s">
        <v>81</v>
      </c>
      <c r="L12" s="327"/>
      <c r="M12" s="328">
        <v>7212.84</v>
      </c>
      <c r="N12" s="328"/>
      <c r="O12" s="328">
        <f t="shared" si="0"/>
        <v>7212.84</v>
      </c>
      <c r="P12" s="328"/>
      <c r="Q12" s="325" t="s">
        <v>2510</v>
      </c>
      <c r="R12" s="325" t="s">
        <v>4113</v>
      </c>
      <c r="S12" s="312"/>
    </row>
    <row r="13" spans="1:19" s="129" customFormat="1" ht="225" x14ac:dyDescent="0.25">
      <c r="A13" s="324">
        <v>5</v>
      </c>
      <c r="B13" s="324">
        <v>1</v>
      </c>
      <c r="C13" s="324">
        <v>4</v>
      </c>
      <c r="D13" s="325">
        <v>5</v>
      </c>
      <c r="E13" s="370" t="s">
        <v>4123</v>
      </c>
      <c r="F13" s="446" t="s">
        <v>4124</v>
      </c>
      <c r="G13" s="325" t="s">
        <v>2315</v>
      </c>
      <c r="H13" s="485" t="s">
        <v>3420</v>
      </c>
      <c r="I13" s="55" t="s">
        <v>4125</v>
      </c>
      <c r="J13" s="325" t="s">
        <v>4126</v>
      </c>
      <c r="K13" s="327" t="s">
        <v>81</v>
      </c>
      <c r="L13" s="327"/>
      <c r="M13" s="328">
        <v>19755.400000000001</v>
      </c>
      <c r="N13" s="328"/>
      <c r="O13" s="328">
        <f t="shared" si="0"/>
        <v>19755.400000000001</v>
      </c>
      <c r="P13" s="328"/>
      <c r="Q13" s="325" t="s">
        <v>2510</v>
      </c>
      <c r="R13" s="325" t="s">
        <v>4113</v>
      </c>
      <c r="S13" s="312"/>
    </row>
    <row r="14" spans="1:19" s="129" customFormat="1" ht="195" x14ac:dyDescent="0.25">
      <c r="A14" s="324">
        <v>6</v>
      </c>
      <c r="B14" s="324">
        <v>1</v>
      </c>
      <c r="C14" s="324">
        <v>4</v>
      </c>
      <c r="D14" s="325">
        <v>2</v>
      </c>
      <c r="E14" s="370" t="s">
        <v>4127</v>
      </c>
      <c r="F14" s="446" t="s">
        <v>4128</v>
      </c>
      <c r="G14" s="325" t="s">
        <v>4129</v>
      </c>
      <c r="H14" s="485" t="s">
        <v>3420</v>
      </c>
      <c r="I14" s="55" t="s">
        <v>1008</v>
      </c>
      <c r="J14" s="325" t="s">
        <v>4130</v>
      </c>
      <c r="K14" s="327" t="s">
        <v>81</v>
      </c>
      <c r="L14" s="327"/>
      <c r="M14" s="328">
        <v>18895.72</v>
      </c>
      <c r="N14" s="328"/>
      <c r="O14" s="328">
        <f t="shared" si="0"/>
        <v>18895.72</v>
      </c>
      <c r="P14" s="328"/>
      <c r="Q14" s="325" t="s">
        <v>2510</v>
      </c>
      <c r="R14" s="325" t="s">
        <v>4113</v>
      </c>
      <c r="S14" s="312"/>
    </row>
    <row r="15" spans="1:19" s="129" customFormat="1" ht="300" x14ac:dyDescent="0.25">
      <c r="A15" s="324">
        <v>7</v>
      </c>
      <c r="B15" s="324">
        <v>1</v>
      </c>
      <c r="C15" s="324">
        <v>4</v>
      </c>
      <c r="D15" s="325">
        <v>2</v>
      </c>
      <c r="E15" s="370" t="s">
        <v>4131</v>
      </c>
      <c r="F15" s="446" t="s">
        <v>4132</v>
      </c>
      <c r="G15" s="325" t="s">
        <v>79</v>
      </c>
      <c r="H15" s="485" t="s">
        <v>3420</v>
      </c>
      <c r="I15" s="55" t="s">
        <v>1097</v>
      </c>
      <c r="J15" s="325" t="s">
        <v>4133</v>
      </c>
      <c r="K15" s="327" t="s">
        <v>52</v>
      </c>
      <c r="L15" s="327"/>
      <c r="M15" s="328">
        <v>25783.1</v>
      </c>
      <c r="N15" s="328"/>
      <c r="O15" s="328">
        <f t="shared" si="0"/>
        <v>25783.1</v>
      </c>
      <c r="P15" s="328"/>
      <c r="Q15" s="325" t="s">
        <v>2510</v>
      </c>
      <c r="R15" s="325" t="s">
        <v>4113</v>
      </c>
      <c r="S15" s="312"/>
    </row>
    <row r="16" spans="1:19" s="487" customFormat="1" ht="210" x14ac:dyDescent="0.25">
      <c r="A16" s="324">
        <v>8</v>
      </c>
      <c r="B16" s="324">
        <v>1</v>
      </c>
      <c r="C16" s="324">
        <v>4</v>
      </c>
      <c r="D16" s="325">
        <v>2</v>
      </c>
      <c r="E16" s="370" t="s">
        <v>4134</v>
      </c>
      <c r="F16" s="446" t="s">
        <v>4135</v>
      </c>
      <c r="G16" s="325" t="s">
        <v>170</v>
      </c>
      <c r="H16" s="485" t="s">
        <v>3420</v>
      </c>
      <c r="I16" s="55" t="s">
        <v>4136</v>
      </c>
      <c r="J16" s="325" t="s">
        <v>4137</v>
      </c>
      <c r="K16" s="327" t="s">
        <v>81</v>
      </c>
      <c r="L16" s="327"/>
      <c r="M16" s="328">
        <v>18041.64</v>
      </c>
      <c r="N16" s="328"/>
      <c r="O16" s="328">
        <f t="shared" si="0"/>
        <v>18041.64</v>
      </c>
      <c r="P16" s="328"/>
      <c r="Q16" s="325" t="s">
        <v>2510</v>
      </c>
      <c r="R16" s="325" t="s">
        <v>4113</v>
      </c>
      <c r="S16" s="312"/>
    </row>
    <row r="17" spans="1:19" s="487" customFormat="1" ht="30" x14ac:dyDescent="0.25">
      <c r="A17" s="880">
        <v>9</v>
      </c>
      <c r="B17" s="880">
        <v>1</v>
      </c>
      <c r="C17" s="880">
        <v>4</v>
      </c>
      <c r="D17" s="826">
        <v>2</v>
      </c>
      <c r="E17" s="1488" t="s">
        <v>4138</v>
      </c>
      <c r="F17" s="1028" t="s">
        <v>4139</v>
      </c>
      <c r="G17" s="826" t="s">
        <v>4140</v>
      </c>
      <c r="H17" s="485" t="s">
        <v>1820</v>
      </c>
      <c r="I17" s="55" t="s">
        <v>999</v>
      </c>
      <c r="J17" s="826" t="s">
        <v>4141</v>
      </c>
      <c r="K17" s="964" t="s">
        <v>124</v>
      </c>
      <c r="L17" s="964"/>
      <c r="M17" s="894">
        <v>29829.35</v>
      </c>
      <c r="N17" s="894"/>
      <c r="O17" s="894">
        <f t="shared" si="0"/>
        <v>29829.35</v>
      </c>
      <c r="P17" s="894"/>
      <c r="Q17" s="826" t="s">
        <v>2510</v>
      </c>
      <c r="R17" s="826" t="s">
        <v>4113</v>
      </c>
      <c r="S17" s="312"/>
    </row>
    <row r="18" spans="1:19" s="129" customFormat="1" ht="45" x14ac:dyDescent="0.25">
      <c r="A18" s="882"/>
      <c r="B18" s="882"/>
      <c r="C18" s="882"/>
      <c r="D18" s="828"/>
      <c r="E18" s="1489"/>
      <c r="F18" s="1029"/>
      <c r="G18" s="828"/>
      <c r="H18" s="325" t="s">
        <v>4142</v>
      </c>
      <c r="I18" s="55" t="s">
        <v>1076</v>
      </c>
      <c r="J18" s="828"/>
      <c r="K18" s="966"/>
      <c r="L18" s="966"/>
      <c r="M18" s="896"/>
      <c r="N18" s="896"/>
      <c r="O18" s="896"/>
      <c r="P18" s="896"/>
      <c r="Q18" s="828"/>
      <c r="R18" s="828"/>
      <c r="S18" s="312"/>
    </row>
    <row r="19" spans="1:19" s="129" customFormat="1" ht="120" x14ac:dyDescent="0.25">
      <c r="A19" s="337">
        <v>10</v>
      </c>
      <c r="B19" s="337">
        <v>1</v>
      </c>
      <c r="C19" s="337">
        <v>4</v>
      </c>
      <c r="D19" s="330">
        <v>5</v>
      </c>
      <c r="E19" s="392" t="s">
        <v>4143</v>
      </c>
      <c r="F19" s="330" t="s">
        <v>4144</v>
      </c>
      <c r="G19" s="330" t="s">
        <v>79</v>
      </c>
      <c r="H19" s="311" t="s">
        <v>3420</v>
      </c>
      <c r="I19" s="311" t="s">
        <v>970</v>
      </c>
      <c r="J19" s="330" t="s">
        <v>4145</v>
      </c>
      <c r="K19" s="353" t="s">
        <v>81</v>
      </c>
      <c r="L19" s="353"/>
      <c r="M19" s="350">
        <v>24463.5</v>
      </c>
      <c r="N19" s="350"/>
      <c r="O19" s="350">
        <v>20963.5</v>
      </c>
      <c r="P19" s="350"/>
      <c r="Q19" s="330" t="s">
        <v>3430</v>
      </c>
      <c r="R19" s="330" t="s">
        <v>4146</v>
      </c>
      <c r="S19" s="312"/>
    </row>
    <row r="20" spans="1:19" s="129" customFormat="1" ht="240" x14ac:dyDescent="0.25">
      <c r="A20" s="401">
        <v>11</v>
      </c>
      <c r="B20" s="337">
        <v>1</v>
      </c>
      <c r="C20" s="337">
        <v>4</v>
      </c>
      <c r="D20" s="330">
        <v>5</v>
      </c>
      <c r="E20" s="330" t="s">
        <v>4147</v>
      </c>
      <c r="F20" s="407" t="s">
        <v>4148</v>
      </c>
      <c r="G20" s="330" t="s">
        <v>170</v>
      </c>
      <c r="H20" s="311" t="s">
        <v>3420</v>
      </c>
      <c r="I20" s="311" t="s">
        <v>1358</v>
      </c>
      <c r="J20" s="330" t="s">
        <v>4149</v>
      </c>
      <c r="K20" s="353" t="s">
        <v>52</v>
      </c>
      <c r="L20" s="353"/>
      <c r="M20" s="350">
        <v>68541.2</v>
      </c>
      <c r="N20" s="350"/>
      <c r="O20" s="350">
        <v>68541.2</v>
      </c>
      <c r="P20" s="350"/>
      <c r="Q20" s="330" t="s">
        <v>2510</v>
      </c>
      <c r="R20" s="330" t="s">
        <v>4150</v>
      </c>
      <c r="S20" s="312"/>
    </row>
    <row r="21" spans="1:19" s="56" customFormat="1" ht="30" x14ac:dyDescent="0.25">
      <c r="A21" s="880">
        <v>12</v>
      </c>
      <c r="B21" s="950">
        <v>1</v>
      </c>
      <c r="C21" s="950">
        <v>4</v>
      </c>
      <c r="D21" s="813">
        <v>2</v>
      </c>
      <c r="E21" s="813" t="s">
        <v>4151</v>
      </c>
      <c r="F21" s="1015" t="s">
        <v>4152</v>
      </c>
      <c r="G21" s="325" t="s">
        <v>3566</v>
      </c>
      <c r="H21" s="55" t="s">
        <v>3420</v>
      </c>
      <c r="I21" s="55" t="s">
        <v>964</v>
      </c>
      <c r="J21" s="813" t="s">
        <v>4149</v>
      </c>
      <c r="K21" s="819" t="s">
        <v>52</v>
      </c>
      <c r="L21" s="950"/>
      <c r="M21" s="820">
        <v>20998.2</v>
      </c>
      <c r="N21" s="820"/>
      <c r="O21" s="820">
        <v>20998.2</v>
      </c>
      <c r="P21" s="950"/>
      <c r="Q21" s="813" t="s">
        <v>2510</v>
      </c>
      <c r="R21" s="813" t="s">
        <v>4150</v>
      </c>
      <c r="S21" s="57"/>
    </row>
    <row r="22" spans="1:19" s="56" customFormat="1" ht="45" x14ac:dyDescent="0.25">
      <c r="A22" s="882"/>
      <c r="B22" s="950"/>
      <c r="C22" s="950"/>
      <c r="D22" s="813"/>
      <c r="E22" s="813"/>
      <c r="F22" s="1015"/>
      <c r="G22" s="325" t="s">
        <v>220</v>
      </c>
      <c r="H22" s="325" t="s">
        <v>3998</v>
      </c>
      <c r="I22" s="55" t="s">
        <v>199</v>
      </c>
      <c r="J22" s="813"/>
      <c r="K22" s="819"/>
      <c r="L22" s="950"/>
      <c r="M22" s="820"/>
      <c r="N22" s="820"/>
      <c r="O22" s="820"/>
      <c r="P22" s="950"/>
      <c r="Q22" s="813"/>
      <c r="R22" s="813"/>
      <c r="S22" s="57"/>
    </row>
    <row r="23" spans="1:19" s="129" customFormat="1" ht="30" x14ac:dyDescent="0.25">
      <c r="A23" s="1011">
        <v>13</v>
      </c>
      <c r="B23" s="976">
        <v>1</v>
      </c>
      <c r="C23" s="976">
        <v>4</v>
      </c>
      <c r="D23" s="978">
        <v>5</v>
      </c>
      <c r="E23" s="978" t="s">
        <v>4153</v>
      </c>
      <c r="F23" s="980" t="s">
        <v>4154</v>
      </c>
      <c r="G23" s="330" t="s">
        <v>170</v>
      </c>
      <c r="H23" s="330" t="s">
        <v>3420</v>
      </c>
      <c r="I23" s="311" t="s">
        <v>293</v>
      </c>
      <c r="J23" s="978" t="s">
        <v>4155</v>
      </c>
      <c r="K23" s="1010"/>
      <c r="L23" s="976" t="s">
        <v>52</v>
      </c>
      <c r="M23" s="995"/>
      <c r="N23" s="995">
        <v>83400</v>
      </c>
      <c r="O23" s="995"/>
      <c r="P23" s="995">
        <v>83400</v>
      </c>
      <c r="Q23" s="858" t="s">
        <v>2510</v>
      </c>
      <c r="R23" s="858" t="s">
        <v>4150</v>
      </c>
      <c r="S23" s="312"/>
    </row>
    <row r="24" spans="1:19" s="129" customFormat="1" ht="45" x14ac:dyDescent="0.25">
      <c r="A24" s="1011"/>
      <c r="B24" s="977"/>
      <c r="C24" s="977"/>
      <c r="D24" s="979"/>
      <c r="E24" s="979"/>
      <c r="F24" s="981"/>
      <c r="G24" s="330" t="s">
        <v>220</v>
      </c>
      <c r="H24" s="330" t="s">
        <v>3998</v>
      </c>
      <c r="I24" s="311" t="s">
        <v>199</v>
      </c>
      <c r="J24" s="979"/>
      <c r="K24" s="1010"/>
      <c r="L24" s="977"/>
      <c r="M24" s="996"/>
      <c r="N24" s="996"/>
      <c r="O24" s="996"/>
      <c r="P24" s="996"/>
      <c r="Q24" s="858"/>
      <c r="R24" s="858"/>
      <c r="S24" s="312"/>
    </row>
    <row r="25" spans="1:19" s="13" customFormat="1" ht="135" x14ac:dyDescent="0.25">
      <c r="A25" s="695">
        <v>14</v>
      </c>
      <c r="B25" s="695">
        <v>1</v>
      </c>
      <c r="C25" s="695">
        <v>4</v>
      </c>
      <c r="D25" s="690">
        <v>2</v>
      </c>
      <c r="E25" s="690" t="s">
        <v>4156</v>
      </c>
      <c r="F25" s="704" t="s">
        <v>6323</v>
      </c>
      <c r="G25" s="690" t="s">
        <v>170</v>
      </c>
      <c r="H25" s="690" t="s">
        <v>3420</v>
      </c>
      <c r="I25" s="11" t="s">
        <v>1449</v>
      </c>
      <c r="J25" s="690" t="s">
        <v>4157</v>
      </c>
      <c r="K25" s="696"/>
      <c r="L25" s="695" t="s">
        <v>774</v>
      </c>
      <c r="M25" s="691"/>
      <c r="N25" s="691">
        <v>76500</v>
      </c>
      <c r="O25" s="691"/>
      <c r="P25" s="691">
        <v>76500</v>
      </c>
      <c r="Q25" s="690" t="s">
        <v>2510</v>
      </c>
      <c r="R25" s="690" t="s">
        <v>4113</v>
      </c>
      <c r="S25" s="12"/>
    </row>
    <row r="26" spans="1:19" s="129" customFormat="1" ht="30" x14ac:dyDescent="0.25">
      <c r="A26" s="976">
        <v>15</v>
      </c>
      <c r="B26" s="976">
        <v>1</v>
      </c>
      <c r="C26" s="976">
        <v>4</v>
      </c>
      <c r="D26" s="978">
        <v>2</v>
      </c>
      <c r="E26" s="978" t="s">
        <v>4158</v>
      </c>
      <c r="F26" s="980" t="s">
        <v>4159</v>
      </c>
      <c r="G26" s="330" t="s">
        <v>79</v>
      </c>
      <c r="H26" s="330" t="s">
        <v>3420</v>
      </c>
      <c r="I26" s="311" t="s">
        <v>970</v>
      </c>
      <c r="J26" s="978" t="s">
        <v>4160</v>
      </c>
      <c r="K26" s="978"/>
      <c r="L26" s="976" t="s">
        <v>124</v>
      </c>
      <c r="M26" s="978"/>
      <c r="N26" s="1074">
        <v>24533</v>
      </c>
      <c r="O26" s="1074"/>
      <c r="P26" s="1074">
        <v>24533</v>
      </c>
      <c r="Q26" s="978" t="s">
        <v>2510</v>
      </c>
      <c r="R26" s="978" t="s">
        <v>4113</v>
      </c>
      <c r="S26" s="312"/>
    </row>
    <row r="27" spans="1:19" s="129" customFormat="1" ht="45" x14ac:dyDescent="0.25">
      <c r="A27" s="977"/>
      <c r="B27" s="977"/>
      <c r="C27" s="977"/>
      <c r="D27" s="979"/>
      <c r="E27" s="979"/>
      <c r="F27" s="981"/>
      <c r="G27" s="330" t="s">
        <v>220</v>
      </c>
      <c r="H27" s="330" t="s">
        <v>3998</v>
      </c>
      <c r="I27" s="311" t="s">
        <v>199</v>
      </c>
      <c r="J27" s="979"/>
      <c r="K27" s="979"/>
      <c r="L27" s="977"/>
      <c r="M27" s="979"/>
      <c r="N27" s="1075"/>
      <c r="O27" s="1075"/>
      <c r="P27" s="1075"/>
      <c r="Q27" s="979"/>
      <c r="R27" s="979"/>
      <c r="S27" s="312"/>
    </row>
    <row r="28" spans="1:19" s="129" customFormat="1" ht="150" x14ac:dyDescent="0.25">
      <c r="A28" s="337">
        <v>16</v>
      </c>
      <c r="B28" s="337">
        <v>1</v>
      </c>
      <c r="C28" s="337">
        <v>4</v>
      </c>
      <c r="D28" s="330">
        <v>2</v>
      </c>
      <c r="E28" s="330" t="s">
        <v>4161</v>
      </c>
      <c r="F28" s="367" t="s">
        <v>4162</v>
      </c>
      <c r="G28" s="330" t="s">
        <v>79</v>
      </c>
      <c r="H28" s="330" t="s">
        <v>3420</v>
      </c>
      <c r="I28" s="311" t="s">
        <v>2543</v>
      </c>
      <c r="J28" s="330" t="s">
        <v>4160</v>
      </c>
      <c r="K28" s="477"/>
      <c r="L28" s="337" t="s">
        <v>52</v>
      </c>
      <c r="M28" s="477"/>
      <c r="N28" s="350">
        <v>18910.310000000001</v>
      </c>
      <c r="O28" s="350"/>
      <c r="P28" s="350">
        <v>18910.310000000001</v>
      </c>
      <c r="Q28" s="330" t="s">
        <v>2510</v>
      </c>
      <c r="R28" s="330" t="s">
        <v>4113</v>
      </c>
      <c r="S28" s="312"/>
    </row>
    <row r="29" spans="1:19" s="129" customFormat="1" ht="90" x14ac:dyDescent="0.25">
      <c r="A29" s="356">
        <v>17</v>
      </c>
      <c r="B29" s="356">
        <v>1</v>
      </c>
      <c r="C29" s="358">
        <v>4</v>
      </c>
      <c r="D29" s="356">
        <v>5</v>
      </c>
      <c r="E29" s="358" t="s">
        <v>4163</v>
      </c>
      <c r="F29" s="488" t="s">
        <v>4164</v>
      </c>
      <c r="G29" s="347" t="s">
        <v>4165</v>
      </c>
      <c r="H29" s="347" t="s">
        <v>1567</v>
      </c>
      <c r="I29" s="394" t="s">
        <v>1076</v>
      </c>
      <c r="J29" s="358" t="s">
        <v>4166</v>
      </c>
      <c r="K29" s="361"/>
      <c r="L29" s="421" t="s">
        <v>81</v>
      </c>
      <c r="M29" s="354"/>
      <c r="N29" s="489">
        <v>56000</v>
      </c>
      <c r="O29" s="354"/>
      <c r="P29" s="489">
        <v>50000</v>
      </c>
      <c r="Q29" s="347" t="s">
        <v>4167</v>
      </c>
      <c r="R29" s="347" t="s">
        <v>4168</v>
      </c>
    </row>
    <row r="30" spans="1:19" x14ac:dyDescent="0.25">
      <c r="A30" s="1006">
        <v>18</v>
      </c>
      <c r="B30" s="1006">
        <v>1</v>
      </c>
      <c r="C30" s="999">
        <v>4</v>
      </c>
      <c r="D30" s="1006">
        <v>5</v>
      </c>
      <c r="E30" s="999" t="s">
        <v>4169</v>
      </c>
      <c r="F30" s="1027" t="s">
        <v>4170</v>
      </c>
      <c r="G30" s="1027" t="s">
        <v>79</v>
      </c>
      <c r="H30" s="351" t="s">
        <v>988</v>
      </c>
      <c r="I30" s="395" t="s">
        <v>39</v>
      </c>
      <c r="J30" s="858" t="s">
        <v>4171</v>
      </c>
      <c r="K30" s="1490"/>
      <c r="L30" s="1490" t="s">
        <v>127</v>
      </c>
      <c r="M30" s="1195"/>
      <c r="N30" s="1288">
        <v>51795.92</v>
      </c>
      <c r="O30" s="1195"/>
      <c r="P30" s="1288">
        <v>40885</v>
      </c>
      <c r="Q30" s="1027" t="s">
        <v>4172</v>
      </c>
      <c r="R30" s="1027" t="s">
        <v>4173</v>
      </c>
    </row>
    <row r="31" spans="1:19" x14ac:dyDescent="0.25">
      <c r="A31" s="1006"/>
      <c r="B31" s="1006"/>
      <c r="C31" s="999"/>
      <c r="D31" s="1006"/>
      <c r="E31" s="999"/>
      <c r="F31" s="990"/>
      <c r="G31" s="990"/>
      <c r="H31" s="351" t="s">
        <v>918</v>
      </c>
      <c r="I31" s="395" t="s">
        <v>970</v>
      </c>
      <c r="J31" s="858"/>
      <c r="K31" s="1490"/>
      <c r="L31" s="1490"/>
      <c r="M31" s="1195"/>
      <c r="N31" s="1289"/>
      <c r="O31" s="1195"/>
      <c r="P31" s="1289"/>
      <c r="Q31" s="990"/>
      <c r="R31" s="990"/>
    </row>
    <row r="32" spans="1:19" s="4" customFormat="1" x14ac:dyDescent="0.2">
      <c r="A32" s="976">
        <v>19</v>
      </c>
      <c r="B32" s="976">
        <v>1</v>
      </c>
      <c r="C32" s="976">
        <v>4</v>
      </c>
      <c r="D32" s="978">
        <v>5</v>
      </c>
      <c r="E32" s="978" t="s">
        <v>4174</v>
      </c>
      <c r="F32" s="978" t="s">
        <v>4175</v>
      </c>
      <c r="G32" s="978" t="s">
        <v>465</v>
      </c>
      <c r="H32" s="396" t="s">
        <v>984</v>
      </c>
      <c r="I32" s="396">
        <v>1</v>
      </c>
      <c r="J32" s="978" t="s">
        <v>4176</v>
      </c>
      <c r="K32" s="1368"/>
      <c r="L32" s="1368" t="s">
        <v>127</v>
      </c>
      <c r="M32" s="1491"/>
      <c r="N32" s="1288">
        <v>30488.65</v>
      </c>
      <c r="O32" s="1365"/>
      <c r="P32" s="1288">
        <v>28051.87</v>
      </c>
      <c r="Q32" s="1027" t="s">
        <v>4177</v>
      </c>
      <c r="R32" s="1027" t="s">
        <v>4178</v>
      </c>
    </row>
    <row r="33" spans="1:19" s="4" customFormat="1" ht="30" x14ac:dyDescent="0.2">
      <c r="A33" s="1076"/>
      <c r="B33" s="1076"/>
      <c r="C33" s="1076"/>
      <c r="D33" s="1081"/>
      <c r="E33" s="1081"/>
      <c r="F33" s="1081"/>
      <c r="G33" s="1081"/>
      <c r="H33" s="396" t="s">
        <v>4179</v>
      </c>
      <c r="I33" s="396">
        <v>30</v>
      </c>
      <c r="J33" s="1081"/>
      <c r="K33" s="1369"/>
      <c r="L33" s="1369"/>
      <c r="M33" s="1492"/>
      <c r="N33" s="1494"/>
      <c r="O33" s="1366"/>
      <c r="P33" s="1494"/>
      <c r="Q33" s="1286"/>
      <c r="R33" s="1286"/>
    </row>
    <row r="34" spans="1:19" s="4" customFormat="1" ht="30" x14ac:dyDescent="0.2">
      <c r="A34" s="1076"/>
      <c r="B34" s="1076"/>
      <c r="C34" s="1076"/>
      <c r="D34" s="1081"/>
      <c r="E34" s="1081"/>
      <c r="F34" s="1081"/>
      <c r="G34" s="858" t="s">
        <v>250</v>
      </c>
      <c r="H34" s="396" t="s">
        <v>118</v>
      </c>
      <c r="I34" s="396">
        <v>1</v>
      </c>
      <c r="J34" s="1081"/>
      <c r="K34" s="1369"/>
      <c r="L34" s="1369"/>
      <c r="M34" s="1492"/>
      <c r="N34" s="1494"/>
      <c r="O34" s="1366"/>
      <c r="P34" s="1494"/>
      <c r="Q34" s="1286"/>
      <c r="R34" s="1286"/>
    </row>
    <row r="35" spans="1:19" s="4" customFormat="1" ht="30" x14ac:dyDescent="0.2">
      <c r="A35" s="977"/>
      <c r="B35" s="977"/>
      <c r="C35" s="977"/>
      <c r="D35" s="979"/>
      <c r="E35" s="979"/>
      <c r="F35" s="979"/>
      <c r="G35" s="858"/>
      <c r="H35" s="396" t="s">
        <v>172</v>
      </c>
      <c r="I35" s="396">
        <v>30</v>
      </c>
      <c r="J35" s="979"/>
      <c r="K35" s="1370"/>
      <c r="L35" s="1370"/>
      <c r="M35" s="1493"/>
      <c r="N35" s="1289"/>
      <c r="O35" s="1367"/>
      <c r="P35" s="1289"/>
      <c r="Q35" s="990"/>
      <c r="R35" s="990"/>
    </row>
    <row r="36" spans="1:19" ht="30" x14ac:dyDescent="0.25">
      <c r="A36" s="976">
        <v>20</v>
      </c>
      <c r="B36" s="976">
        <v>1</v>
      </c>
      <c r="C36" s="976">
        <v>4</v>
      </c>
      <c r="D36" s="978">
        <v>5</v>
      </c>
      <c r="E36" s="978" t="s">
        <v>4180</v>
      </c>
      <c r="F36" s="978" t="s">
        <v>4181</v>
      </c>
      <c r="G36" s="978" t="s">
        <v>170</v>
      </c>
      <c r="H36" s="396" t="s">
        <v>118</v>
      </c>
      <c r="I36" s="396">
        <v>1</v>
      </c>
      <c r="J36" s="978" t="s">
        <v>4182</v>
      </c>
      <c r="K36" s="1368"/>
      <c r="L36" s="1368" t="s">
        <v>127</v>
      </c>
      <c r="M36" s="1491"/>
      <c r="N36" s="1365">
        <v>60000</v>
      </c>
      <c r="O36" s="1365"/>
      <c r="P36" s="1365">
        <v>60000</v>
      </c>
      <c r="Q36" s="1027" t="s">
        <v>4183</v>
      </c>
      <c r="R36" s="1027" t="s">
        <v>4184</v>
      </c>
    </row>
    <row r="37" spans="1:19" x14ac:dyDescent="0.25">
      <c r="A37" s="977"/>
      <c r="B37" s="977"/>
      <c r="C37" s="977"/>
      <c r="D37" s="979"/>
      <c r="E37" s="979"/>
      <c r="F37" s="979"/>
      <c r="G37" s="979"/>
      <c r="H37" s="396" t="s">
        <v>918</v>
      </c>
      <c r="I37" s="396">
        <v>25</v>
      </c>
      <c r="J37" s="979"/>
      <c r="K37" s="1370"/>
      <c r="L37" s="1370"/>
      <c r="M37" s="1493"/>
      <c r="N37" s="1367"/>
      <c r="O37" s="1367"/>
      <c r="P37" s="1367"/>
      <c r="Q37" s="990"/>
      <c r="R37" s="990"/>
    </row>
    <row r="38" spans="1:19" s="129" customFormat="1" ht="60" customHeight="1" x14ac:dyDescent="0.25">
      <c r="A38" s="1011">
        <v>21</v>
      </c>
      <c r="B38" s="1011">
        <v>1</v>
      </c>
      <c r="C38" s="858">
        <v>4</v>
      </c>
      <c r="D38" s="1011">
        <v>5</v>
      </c>
      <c r="E38" s="858" t="s">
        <v>4185</v>
      </c>
      <c r="F38" s="1000" t="s">
        <v>4186</v>
      </c>
      <c r="G38" s="858" t="s">
        <v>921</v>
      </c>
      <c r="H38" s="978" t="s">
        <v>4187</v>
      </c>
      <c r="I38" s="1354" t="s">
        <v>293</v>
      </c>
      <c r="J38" s="978" t="s">
        <v>4188</v>
      </c>
      <c r="K38" s="1010"/>
      <c r="L38" s="1010" t="s">
        <v>101</v>
      </c>
      <c r="M38" s="1007"/>
      <c r="N38" s="1007">
        <v>3000</v>
      </c>
      <c r="O38" s="1007"/>
      <c r="P38" s="1007">
        <v>3000</v>
      </c>
      <c r="Q38" s="858" t="s">
        <v>2510</v>
      </c>
      <c r="R38" s="858" t="s">
        <v>4189</v>
      </c>
      <c r="S38" s="312"/>
    </row>
    <row r="39" spans="1:19" s="129" customFormat="1" ht="64.5" customHeight="1" x14ac:dyDescent="0.25">
      <c r="A39" s="1011"/>
      <c r="B39" s="1011"/>
      <c r="C39" s="858"/>
      <c r="D39" s="1011"/>
      <c r="E39" s="858"/>
      <c r="F39" s="1000"/>
      <c r="G39" s="858"/>
      <c r="H39" s="979"/>
      <c r="I39" s="1355"/>
      <c r="J39" s="1081"/>
      <c r="K39" s="1010"/>
      <c r="L39" s="1010"/>
      <c r="M39" s="1007"/>
      <c r="N39" s="1007"/>
      <c r="O39" s="1007"/>
      <c r="P39" s="1007"/>
      <c r="Q39" s="858"/>
      <c r="R39" s="858"/>
      <c r="S39" s="312"/>
    </row>
    <row r="40" spans="1:19" s="129" customFormat="1" ht="140.25" customHeight="1" x14ac:dyDescent="0.25">
      <c r="A40" s="1011">
        <v>22</v>
      </c>
      <c r="B40" s="1011">
        <v>1</v>
      </c>
      <c r="C40" s="858">
        <v>4</v>
      </c>
      <c r="D40" s="1011">
        <v>2</v>
      </c>
      <c r="E40" s="1349" t="s">
        <v>4190</v>
      </c>
      <c r="F40" s="1000" t="s">
        <v>4191</v>
      </c>
      <c r="G40" s="858" t="s">
        <v>170</v>
      </c>
      <c r="H40" s="978" t="s">
        <v>4187</v>
      </c>
      <c r="I40" s="1354" t="s">
        <v>1131</v>
      </c>
      <c r="J40" s="978" t="s">
        <v>4188</v>
      </c>
      <c r="K40" s="1010"/>
      <c r="L40" s="1010" t="s">
        <v>312</v>
      </c>
      <c r="M40" s="1007"/>
      <c r="N40" s="1007">
        <v>8550</v>
      </c>
      <c r="O40" s="1007"/>
      <c r="P40" s="1007">
        <v>8550</v>
      </c>
      <c r="Q40" s="858" t="s">
        <v>2510</v>
      </c>
      <c r="R40" s="858" t="s">
        <v>4189</v>
      </c>
      <c r="S40" s="312"/>
    </row>
    <row r="41" spans="1:19" s="129" customFormat="1" ht="140.25" customHeight="1" x14ac:dyDescent="0.25">
      <c r="A41" s="1011"/>
      <c r="B41" s="1011"/>
      <c r="C41" s="858"/>
      <c r="D41" s="1011"/>
      <c r="E41" s="1351"/>
      <c r="F41" s="1000"/>
      <c r="G41" s="858"/>
      <c r="H41" s="979"/>
      <c r="I41" s="1355"/>
      <c r="J41" s="979"/>
      <c r="K41" s="1010"/>
      <c r="L41" s="1010"/>
      <c r="M41" s="1007"/>
      <c r="N41" s="1007"/>
      <c r="O41" s="1007"/>
      <c r="P41" s="1007"/>
      <c r="Q41" s="858"/>
      <c r="R41" s="858"/>
      <c r="S41" s="312"/>
    </row>
    <row r="43" spans="1:19" x14ac:dyDescent="0.25">
      <c r="M43" s="1031" t="s">
        <v>242</v>
      </c>
      <c r="N43" s="1032"/>
      <c r="O43" s="1033" t="s">
        <v>243</v>
      </c>
      <c r="P43" s="1033"/>
    </row>
    <row r="44" spans="1:19" x14ac:dyDescent="0.25">
      <c r="M44" s="399" t="s">
        <v>244</v>
      </c>
      <c r="N44" s="399" t="s">
        <v>245</v>
      </c>
      <c r="O44" s="399" t="s">
        <v>244</v>
      </c>
      <c r="P44" s="399" t="s">
        <v>245</v>
      </c>
    </row>
    <row r="45" spans="1:19" x14ac:dyDescent="0.25">
      <c r="M45" s="337">
        <v>17</v>
      </c>
      <c r="N45" s="304">
        <v>560424.3600000001</v>
      </c>
      <c r="O45" s="337">
        <v>5</v>
      </c>
      <c r="P45" s="304">
        <v>199900.37</v>
      </c>
    </row>
  </sheetData>
  <mergeCells count="192">
    <mergeCell ref="R40:R41"/>
    <mergeCell ref="M43:N43"/>
    <mergeCell ref="O43:P43"/>
    <mergeCell ref="L40:L41"/>
    <mergeCell ref="M40:M41"/>
    <mergeCell ref="N40:N41"/>
    <mergeCell ref="O40:O41"/>
    <mergeCell ref="P40:P41"/>
    <mergeCell ref="Q40:Q41"/>
    <mergeCell ref="A40:A41"/>
    <mergeCell ref="B40:B41"/>
    <mergeCell ref="C40:C41"/>
    <mergeCell ref="D40:D41"/>
    <mergeCell ref="E40:E41"/>
    <mergeCell ref="H38:H39"/>
    <mergeCell ref="I38:I39"/>
    <mergeCell ref="J38:J39"/>
    <mergeCell ref="K38:K39"/>
    <mergeCell ref="F40:F41"/>
    <mergeCell ref="G40:G41"/>
    <mergeCell ref="H40:H41"/>
    <mergeCell ref="I40:I41"/>
    <mergeCell ref="J40:J41"/>
    <mergeCell ref="K40:K41"/>
    <mergeCell ref="R36:R37"/>
    <mergeCell ref="A38:A39"/>
    <mergeCell ref="B38:B39"/>
    <mergeCell ref="C38:C39"/>
    <mergeCell ref="D38:D39"/>
    <mergeCell ref="E38:E39"/>
    <mergeCell ref="F38:F39"/>
    <mergeCell ref="G38:G39"/>
    <mergeCell ref="J36:J37"/>
    <mergeCell ref="K36:K37"/>
    <mergeCell ref="L36:L37"/>
    <mergeCell ref="M36:M37"/>
    <mergeCell ref="N36:N37"/>
    <mergeCell ref="O36:O37"/>
    <mergeCell ref="Q38:Q39"/>
    <mergeCell ref="R38:R39"/>
    <mergeCell ref="L38:L39"/>
    <mergeCell ref="M38:M39"/>
    <mergeCell ref="N38:N39"/>
    <mergeCell ref="O38:O39"/>
    <mergeCell ref="P38:P39"/>
    <mergeCell ref="A36:A37"/>
    <mergeCell ref="Q30:Q31"/>
    <mergeCell ref="C30:C31"/>
    <mergeCell ref="D30:D31"/>
    <mergeCell ref="E30:E31"/>
    <mergeCell ref="F30:F31"/>
    <mergeCell ref="G30:G31"/>
    <mergeCell ref="J30:J31"/>
    <mergeCell ref="P36:P37"/>
    <mergeCell ref="Q36:Q37"/>
    <mergeCell ref="G34:G35"/>
    <mergeCell ref="M32:M35"/>
    <mergeCell ref="N32:N35"/>
    <mergeCell ref="O32:O35"/>
    <mergeCell ref="P32:P35"/>
    <mergeCell ref="L32:L35"/>
    <mergeCell ref="A30:A31"/>
    <mergeCell ref="B30:B31"/>
    <mergeCell ref="B36:B37"/>
    <mergeCell ref="C36:C37"/>
    <mergeCell ref="D36:D37"/>
    <mergeCell ref="E36:E37"/>
    <mergeCell ref="F36:F37"/>
    <mergeCell ref="G36:G37"/>
    <mergeCell ref="K32:K35"/>
    <mergeCell ref="A26:A27"/>
    <mergeCell ref="B26:B27"/>
    <mergeCell ref="C26:C27"/>
    <mergeCell ref="D26:D27"/>
    <mergeCell ref="E26:E27"/>
    <mergeCell ref="F26:F27"/>
    <mergeCell ref="J26:J27"/>
    <mergeCell ref="R30:R31"/>
    <mergeCell ref="A32:A35"/>
    <mergeCell ref="B32:B35"/>
    <mergeCell ref="C32:C35"/>
    <mergeCell ref="D32:D35"/>
    <mergeCell ref="E32:E35"/>
    <mergeCell ref="F32:F35"/>
    <mergeCell ref="G32:G33"/>
    <mergeCell ref="J32:J35"/>
    <mergeCell ref="K30:K31"/>
    <mergeCell ref="L30:L31"/>
    <mergeCell ref="M30:M31"/>
    <mergeCell ref="N30:N31"/>
    <mergeCell ref="O30:O31"/>
    <mergeCell ref="P30:P31"/>
    <mergeCell ref="Q32:Q35"/>
    <mergeCell ref="R32:R35"/>
    <mergeCell ref="Q26:Q27"/>
    <mergeCell ref="R26:R27"/>
    <mergeCell ref="L26:L27"/>
    <mergeCell ref="M26:M27"/>
    <mergeCell ref="N26:N27"/>
    <mergeCell ref="O26:O27"/>
    <mergeCell ref="P26:P27"/>
    <mergeCell ref="K26:K27"/>
    <mergeCell ref="R21:R22"/>
    <mergeCell ref="L21:L22"/>
    <mergeCell ref="M21:M22"/>
    <mergeCell ref="N21:N22"/>
    <mergeCell ref="O21:O22"/>
    <mergeCell ref="Q23:Q24"/>
    <mergeCell ref="R23:R24"/>
    <mergeCell ref="L23:L24"/>
    <mergeCell ref="M23:M24"/>
    <mergeCell ref="N23:N24"/>
    <mergeCell ref="O23:O24"/>
    <mergeCell ref="P23:P24"/>
    <mergeCell ref="A23:A24"/>
    <mergeCell ref="B23:B24"/>
    <mergeCell ref="C23:C24"/>
    <mergeCell ref="D23:D24"/>
    <mergeCell ref="E23:E24"/>
    <mergeCell ref="F23:F24"/>
    <mergeCell ref="J23:J24"/>
    <mergeCell ref="J21:J22"/>
    <mergeCell ref="K21:K22"/>
    <mergeCell ref="K23:K24"/>
    <mergeCell ref="O17:O18"/>
    <mergeCell ref="P17:P18"/>
    <mergeCell ref="Q17:Q18"/>
    <mergeCell ref="R17:R18"/>
    <mergeCell ref="A21:A22"/>
    <mergeCell ref="B21:B22"/>
    <mergeCell ref="C21:C22"/>
    <mergeCell ref="D21:D22"/>
    <mergeCell ref="E21:E22"/>
    <mergeCell ref="F21:F22"/>
    <mergeCell ref="G17:G18"/>
    <mergeCell ref="J17:J18"/>
    <mergeCell ref="K17:K18"/>
    <mergeCell ref="L17:L18"/>
    <mergeCell ref="M17:M18"/>
    <mergeCell ref="N17:N18"/>
    <mergeCell ref="A17:A18"/>
    <mergeCell ref="B17:B18"/>
    <mergeCell ref="C17:C18"/>
    <mergeCell ref="D17:D18"/>
    <mergeCell ref="E17:E18"/>
    <mergeCell ref="F17:F18"/>
    <mergeCell ref="P21:P22"/>
    <mergeCell ref="Q21:Q22"/>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F60A5-1CAD-48BE-8BF9-3B9E475E0C56}">
  <dimension ref="A1:S26"/>
  <sheetViews>
    <sheetView topLeftCell="A16" zoomScale="70" zoomScaleNormal="70" workbookViewId="0">
      <selection activeCell="H27" sqref="H2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4.2851562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6324</v>
      </c>
      <c r="M2" s="2"/>
      <c r="N2" s="2"/>
      <c r="O2" s="2"/>
      <c r="P2" s="2"/>
    </row>
    <row r="3" spans="1:19" x14ac:dyDescent="0.25">
      <c r="M3" s="2"/>
      <c r="N3" s="2"/>
      <c r="O3" s="2"/>
      <c r="P3" s="2"/>
    </row>
    <row r="4" spans="1:19" s="4" customFormat="1" ht="47.25" customHeight="1" x14ac:dyDescent="0.25">
      <c r="A4" s="1127" t="s">
        <v>0</v>
      </c>
      <c r="B4" s="1129" t="s">
        <v>1</v>
      </c>
      <c r="C4" s="1129" t="s">
        <v>2</v>
      </c>
      <c r="D4" s="1129" t="s">
        <v>3</v>
      </c>
      <c r="E4" s="1127" t="s">
        <v>4</v>
      </c>
      <c r="F4" s="1127" t="s">
        <v>5</v>
      </c>
      <c r="G4" s="1127" t="s">
        <v>6</v>
      </c>
      <c r="H4" s="1138" t="s">
        <v>7</v>
      </c>
      <c r="I4" s="1138"/>
      <c r="J4" s="1127" t="s">
        <v>8</v>
      </c>
      <c r="K4" s="1131" t="s">
        <v>9</v>
      </c>
      <c r="L4" s="1309"/>
      <c r="M4" s="1133" t="s">
        <v>10</v>
      </c>
      <c r="N4" s="1133"/>
      <c r="O4" s="1133" t="s">
        <v>11</v>
      </c>
      <c r="P4" s="1133"/>
      <c r="Q4" s="1127" t="s">
        <v>12</v>
      </c>
      <c r="R4" s="1129" t="s">
        <v>13</v>
      </c>
      <c r="S4" s="3"/>
    </row>
    <row r="5" spans="1:19" s="4" customFormat="1" x14ac:dyDescent="0.2">
      <c r="A5" s="1128"/>
      <c r="B5" s="1130"/>
      <c r="C5" s="1130"/>
      <c r="D5" s="1130"/>
      <c r="E5" s="1128"/>
      <c r="F5" s="1128"/>
      <c r="G5" s="1128"/>
      <c r="H5" s="343" t="s">
        <v>14</v>
      </c>
      <c r="I5" s="343" t="s">
        <v>15</v>
      </c>
      <c r="J5" s="1128"/>
      <c r="K5" s="340">
        <v>2018</v>
      </c>
      <c r="L5" s="340">
        <v>2019</v>
      </c>
      <c r="M5" s="222">
        <v>2018</v>
      </c>
      <c r="N5" s="222">
        <v>2019</v>
      </c>
      <c r="O5" s="222">
        <v>2018</v>
      </c>
      <c r="P5" s="222">
        <v>2019</v>
      </c>
      <c r="Q5" s="1128"/>
      <c r="R5" s="1130"/>
      <c r="S5" s="3"/>
    </row>
    <row r="6" spans="1:19" s="4" customFormat="1" ht="15.75" customHeight="1" x14ac:dyDescent="0.2">
      <c r="A6" s="400" t="s">
        <v>16</v>
      </c>
      <c r="B6" s="340" t="s">
        <v>17</v>
      </c>
      <c r="C6" s="340" t="s">
        <v>18</v>
      </c>
      <c r="D6" s="340" t="s">
        <v>19</v>
      </c>
      <c r="E6" s="400" t="s">
        <v>20</v>
      </c>
      <c r="F6" s="400" t="s">
        <v>21</v>
      </c>
      <c r="G6" s="400" t="s">
        <v>22</v>
      </c>
      <c r="H6" s="340" t="s">
        <v>23</v>
      </c>
      <c r="I6" s="340" t="s">
        <v>24</v>
      </c>
      <c r="J6" s="400" t="s">
        <v>25</v>
      </c>
      <c r="K6" s="340" t="s">
        <v>26</v>
      </c>
      <c r="L6" s="340" t="s">
        <v>27</v>
      </c>
      <c r="M6" s="344" t="s">
        <v>28</v>
      </c>
      <c r="N6" s="344" t="s">
        <v>29</v>
      </c>
      <c r="O6" s="344" t="s">
        <v>30</v>
      </c>
      <c r="P6" s="344" t="s">
        <v>31</v>
      </c>
      <c r="Q6" s="400" t="s">
        <v>32</v>
      </c>
      <c r="R6" s="340" t="s">
        <v>33</v>
      </c>
      <c r="S6" s="3"/>
    </row>
    <row r="7" spans="1:19" s="129" customFormat="1" ht="150" x14ac:dyDescent="0.25">
      <c r="A7" s="330">
        <v>1</v>
      </c>
      <c r="B7" s="337">
        <v>1.2</v>
      </c>
      <c r="C7" s="337">
        <v>4</v>
      </c>
      <c r="D7" s="337">
        <v>2</v>
      </c>
      <c r="E7" s="330" t="s">
        <v>4192</v>
      </c>
      <c r="F7" s="330" t="s">
        <v>4193</v>
      </c>
      <c r="G7" s="337" t="s">
        <v>4194</v>
      </c>
      <c r="H7" s="346" t="s">
        <v>4195</v>
      </c>
      <c r="I7" s="490">
        <v>200</v>
      </c>
      <c r="J7" s="330" t="s">
        <v>4196</v>
      </c>
      <c r="K7" s="337" t="s">
        <v>52</v>
      </c>
      <c r="L7" s="477"/>
      <c r="M7" s="350">
        <v>14169.6</v>
      </c>
      <c r="N7" s="477"/>
      <c r="O7" s="350">
        <v>14169.6</v>
      </c>
      <c r="P7" s="477"/>
      <c r="Q7" s="330" t="s">
        <v>2811</v>
      </c>
      <c r="R7" s="330" t="s">
        <v>4197</v>
      </c>
      <c r="S7" s="312"/>
    </row>
    <row r="8" spans="1:19" s="129" customFormat="1" ht="165" x14ac:dyDescent="0.25">
      <c r="A8" s="337">
        <v>2</v>
      </c>
      <c r="B8" s="337">
        <v>1</v>
      </c>
      <c r="C8" s="337">
        <v>4</v>
      </c>
      <c r="D8" s="330">
        <v>2</v>
      </c>
      <c r="E8" s="330" t="s">
        <v>4198</v>
      </c>
      <c r="F8" s="330" t="s">
        <v>4199</v>
      </c>
      <c r="G8" s="337" t="s">
        <v>728</v>
      </c>
      <c r="H8" s="346" t="s">
        <v>4195</v>
      </c>
      <c r="I8" s="337">
        <v>20</v>
      </c>
      <c r="J8" s="330" t="s">
        <v>4200</v>
      </c>
      <c r="K8" s="353" t="s">
        <v>52</v>
      </c>
      <c r="L8" s="353"/>
      <c r="M8" s="350">
        <v>23999</v>
      </c>
      <c r="N8" s="350"/>
      <c r="O8" s="350">
        <v>23999</v>
      </c>
      <c r="P8" s="350"/>
      <c r="Q8" s="330" t="s">
        <v>2811</v>
      </c>
      <c r="R8" s="330" t="s">
        <v>4197</v>
      </c>
    </row>
    <row r="9" spans="1:19" s="129" customFormat="1" ht="120" x14ac:dyDescent="0.25">
      <c r="A9" s="337">
        <v>3</v>
      </c>
      <c r="B9" s="337">
        <v>1</v>
      </c>
      <c r="C9" s="337">
        <v>4</v>
      </c>
      <c r="D9" s="337">
        <v>5</v>
      </c>
      <c r="E9" s="330" t="s">
        <v>4201</v>
      </c>
      <c r="F9" s="330" t="s">
        <v>4202</v>
      </c>
      <c r="G9" s="330" t="s">
        <v>4203</v>
      </c>
      <c r="H9" s="330" t="s">
        <v>597</v>
      </c>
      <c r="I9" s="337">
        <v>24</v>
      </c>
      <c r="J9" s="330" t="s">
        <v>4204</v>
      </c>
      <c r="K9" s="330" t="s">
        <v>52</v>
      </c>
      <c r="L9" s="467"/>
      <c r="M9" s="350">
        <v>39998.89</v>
      </c>
      <c r="N9" s="304"/>
      <c r="O9" s="350">
        <v>39998.89</v>
      </c>
      <c r="P9" s="304"/>
      <c r="Q9" s="330" t="s">
        <v>2811</v>
      </c>
      <c r="R9" s="330" t="s">
        <v>4197</v>
      </c>
    </row>
    <row r="10" spans="1:19" s="129" customFormat="1" ht="60" x14ac:dyDescent="0.25">
      <c r="A10" s="337">
        <v>4</v>
      </c>
      <c r="B10" s="337">
        <v>1</v>
      </c>
      <c r="C10" s="337">
        <v>4</v>
      </c>
      <c r="D10" s="330">
        <v>2</v>
      </c>
      <c r="E10" s="330" t="s">
        <v>4205</v>
      </c>
      <c r="F10" s="330" t="s">
        <v>4206</v>
      </c>
      <c r="G10" s="337" t="s">
        <v>1278</v>
      </c>
      <c r="H10" s="346" t="s">
        <v>4207</v>
      </c>
      <c r="I10" s="337">
        <v>50</v>
      </c>
      <c r="J10" s="330" t="s">
        <v>4208</v>
      </c>
      <c r="K10" s="353" t="s">
        <v>52</v>
      </c>
      <c r="L10" s="353"/>
      <c r="M10" s="350">
        <v>32499</v>
      </c>
      <c r="N10" s="350"/>
      <c r="O10" s="350">
        <v>32499</v>
      </c>
      <c r="P10" s="350"/>
      <c r="Q10" s="330" t="s">
        <v>2811</v>
      </c>
      <c r="R10" s="330" t="s">
        <v>4197</v>
      </c>
    </row>
    <row r="11" spans="1:19" s="129" customFormat="1" ht="60" x14ac:dyDescent="0.25">
      <c r="A11" s="337">
        <v>5</v>
      </c>
      <c r="B11" s="337">
        <v>1</v>
      </c>
      <c r="C11" s="337">
        <v>4</v>
      </c>
      <c r="D11" s="337">
        <v>5</v>
      </c>
      <c r="E11" s="330" t="s">
        <v>4209</v>
      </c>
      <c r="F11" s="330" t="s">
        <v>4210</v>
      </c>
      <c r="G11" s="330" t="s">
        <v>1278</v>
      </c>
      <c r="H11" s="330" t="s">
        <v>597</v>
      </c>
      <c r="I11" s="337">
        <v>40</v>
      </c>
      <c r="J11" s="330" t="s">
        <v>4211</v>
      </c>
      <c r="K11" s="330" t="s">
        <v>52</v>
      </c>
      <c r="L11" s="467"/>
      <c r="M11" s="350">
        <v>31917.99</v>
      </c>
      <c r="N11" s="304"/>
      <c r="O11" s="350">
        <v>31917.99</v>
      </c>
      <c r="P11" s="304"/>
      <c r="Q11" s="330" t="s">
        <v>2811</v>
      </c>
      <c r="R11" s="330" t="s">
        <v>4197</v>
      </c>
    </row>
    <row r="12" spans="1:19" s="129" customFormat="1" ht="60" x14ac:dyDescent="0.25">
      <c r="A12" s="976">
        <v>6</v>
      </c>
      <c r="B12" s="976">
        <v>1</v>
      </c>
      <c r="C12" s="976">
        <v>4</v>
      </c>
      <c r="D12" s="978">
        <v>2</v>
      </c>
      <c r="E12" s="978" t="s">
        <v>4212</v>
      </c>
      <c r="F12" s="978" t="s">
        <v>4213</v>
      </c>
      <c r="G12" s="978" t="s">
        <v>4214</v>
      </c>
      <c r="H12" s="346" t="s">
        <v>4195</v>
      </c>
      <c r="I12" s="346">
        <v>200</v>
      </c>
      <c r="J12" s="1349" t="s">
        <v>4215</v>
      </c>
      <c r="K12" s="491"/>
      <c r="L12" s="982" t="s">
        <v>52</v>
      </c>
      <c r="M12" s="995"/>
      <c r="N12" s="995">
        <v>15766.14</v>
      </c>
      <c r="O12" s="995"/>
      <c r="P12" s="995">
        <v>15766.14</v>
      </c>
      <c r="Q12" s="978" t="s">
        <v>2811</v>
      </c>
      <c r="R12" s="978" t="s">
        <v>4216</v>
      </c>
      <c r="S12" s="312"/>
    </row>
    <row r="13" spans="1:19" s="129" customFormat="1" x14ac:dyDescent="0.25">
      <c r="A13" s="977"/>
      <c r="B13" s="977"/>
      <c r="C13" s="977"/>
      <c r="D13" s="979"/>
      <c r="E13" s="979"/>
      <c r="F13" s="979"/>
      <c r="G13" s="979"/>
      <c r="H13" s="346" t="s">
        <v>918</v>
      </c>
      <c r="I13" s="346">
        <v>200</v>
      </c>
      <c r="J13" s="1351"/>
      <c r="K13" s="492"/>
      <c r="L13" s="983"/>
      <c r="M13" s="996"/>
      <c r="N13" s="996"/>
      <c r="O13" s="996"/>
      <c r="P13" s="996"/>
      <c r="Q13" s="979"/>
      <c r="R13" s="979"/>
    </row>
    <row r="14" spans="1:19" s="129" customFormat="1" ht="180" x14ac:dyDescent="0.25">
      <c r="A14" s="337">
        <v>7</v>
      </c>
      <c r="B14" s="337">
        <v>1</v>
      </c>
      <c r="C14" s="337">
        <v>4</v>
      </c>
      <c r="D14" s="330">
        <v>2</v>
      </c>
      <c r="E14" s="367" t="s">
        <v>4217</v>
      </c>
      <c r="F14" s="330" t="s">
        <v>4218</v>
      </c>
      <c r="G14" s="337" t="s">
        <v>4219</v>
      </c>
      <c r="H14" s="346" t="s">
        <v>4207</v>
      </c>
      <c r="I14" s="337">
        <v>200</v>
      </c>
      <c r="J14" s="330" t="s">
        <v>4220</v>
      </c>
      <c r="K14" s="467"/>
      <c r="L14" s="353" t="s">
        <v>52</v>
      </c>
      <c r="M14" s="350"/>
      <c r="N14" s="350">
        <v>43642.57</v>
      </c>
      <c r="O14" s="350"/>
      <c r="P14" s="350">
        <v>43642.57</v>
      </c>
      <c r="Q14" s="330" t="s">
        <v>2811</v>
      </c>
      <c r="R14" s="330" t="s">
        <v>4216</v>
      </c>
    </row>
    <row r="15" spans="1:19" s="129" customFormat="1" ht="105" x14ac:dyDescent="0.25">
      <c r="A15" s="337">
        <v>8</v>
      </c>
      <c r="B15" s="337">
        <v>1</v>
      </c>
      <c r="C15" s="337">
        <v>4</v>
      </c>
      <c r="D15" s="337">
        <v>2</v>
      </c>
      <c r="E15" s="330" t="s">
        <v>4221</v>
      </c>
      <c r="F15" s="330" t="s">
        <v>4222</v>
      </c>
      <c r="G15" s="330" t="s">
        <v>634</v>
      </c>
      <c r="H15" s="330" t="s">
        <v>597</v>
      </c>
      <c r="I15" s="337">
        <v>50</v>
      </c>
      <c r="J15" s="330" t="s">
        <v>4223</v>
      </c>
      <c r="K15" s="467"/>
      <c r="L15" s="330" t="s">
        <v>52</v>
      </c>
      <c r="M15" s="350"/>
      <c r="N15" s="350">
        <v>12612.44</v>
      </c>
      <c r="O15" s="350"/>
      <c r="P15" s="350">
        <v>12612.44</v>
      </c>
      <c r="Q15" s="330" t="s">
        <v>2811</v>
      </c>
      <c r="R15" s="330" t="s">
        <v>4224</v>
      </c>
    </row>
    <row r="16" spans="1:19" s="13" customFormat="1" ht="135" x14ac:dyDescent="0.25">
      <c r="A16" s="695">
        <v>9</v>
      </c>
      <c r="B16" s="695">
        <v>1</v>
      </c>
      <c r="C16" s="695">
        <v>4</v>
      </c>
      <c r="D16" s="695">
        <v>5</v>
      </c>
      <c r="E16" s="690" t="s">
        <v>4225</v>
      </c>
      <c r="F16" s="690" t="s">
        <v>4226</v>
      </c>
      <c r="G16" s="690" t="s">
        <v>1278</v>
      </c>
      <c r="H16" s="690" t="s">
        <v>597</v>
      </c>
      <c r="I16" s="695">
        <v>35</v>
      </c>
      <c r="J16" s="690" t="s">
        <v>4223</v>
      </c>
      <c r="K16" s="169"/>
      <c r="L16" s="690" t="s">
        <v>52</v>
      </c>
      <c r="M16" s="691"/>
      <c r="N16" s="691">
        <v>73045</v>
      </c>
      <c r="O16" s="691"/>
      <c r="P16" s="691">
        <v>73045</v>
      </c>
      <c r="Q16" s="690" t="s">
        <v>2811</v>
      </c>
      <c r="R16" s="690" t="s">
        <v>4227</v>
      </c>
    </row>
    <row r="17" spans="1:18" ht="120" x14ac:dyDescent="0.25">
      <c r="A17" s="337">
        <v>10</v>
      </c>
      <c r="B17" s="337">
        <v>1</v>
      </c>
      <c r="C17" s="337">
        <v>4</v>
      </c>
      <c r="D17" s="337">
        <v>5</v>
      </c>
      <c r="E17" s="330" t="s">
        <v>4228</v>
      </c>
      <c r="F17" s="330" t="s">
        <v>4229</v>
      </c>
      <c r="G17" s="330" t="s">
        <v>1278</v>
      </c>
      <c r="H17" s="330" t="s">
        <v>597</v>
      </c>
      <c r="I17" s="337">
        <v>45</v>
      </c>
      <c r="J17" s="330" t="s">
        <v>4223</v>
      </c>
      <c r="K17" s="467"/>
      <c r="L17" s="330" t="s">
        <v>52</v>
      </c>
      <c r="M17" s="350"/>
      <c r="N17" s="350">
        <v>75000</v>
      </c>
      <c r="O17" s="350"/>
      <c r="P17" s="350">
        <v>75000</v>
      </c>
      <c r="Q17" s="330" t="s">
        <v>2811</v>
      </c>
      <c r="R17" s="330" t="s">
        <v>4197</v>
      </c>
    </row>
    <row r="18" spans="1:18" s="13" customFormat="1" ht="105" x14ac:dyDescent="0.25">
      <c r="A18" s="695">
        <v>11</v>
      </c>
      <c r="B18" s="695">
        <v>1</v>
      </c>
      <c r="C18" s="695">
        <v>4</v>
      </c>
      <c r="D18" s="695">
        <v>5</v>
      </c>
      <c r="E18" s="690" t="s">
        <v>4230</v>
      </c>
      <c r="F18" s="690" t="s">
        <v>4231</v>
      </c>
      <c r="G18" s="690" t="s">
        <v>1278</v>
      </c>
      <c r="H18" s="690" t="s">
        <v>597</v>
      </c>
      <c r="I18" s="695">
        <v>20</v>
      </c>
      <c r="J18" s="690" t="s">
        <v>4232</v>
      </c>
      <c r="K18" s="169"/>
      <c r="L18" s="690" t="s">
        <v>52</v>
      </c>
      <c r="M18" s="691"/>
      <c r="N18" s="691">
        <v>27200</v>
      </c>
      <c r="O18" s="691"/>
      <c r="P18" s="691">
        <v>27200</v>
      </c>
      <c r="Q18" s="690" t="s">
        <v>2811</v>
      </c>
      <c r="R18" s="690" t="s">
        <v>4233</v>
      </c>
    </row>
    <row r="20" spans="1:18" x14ac:dyDescent="0.25">
      <c r="M20" s="1031" t="s">
        <v>242</v>
      </c>
      <c r="N20" s="1032"/>
      <c r="O20" s="1033" t="s">
        <v>243</v>
      </c>
      <c r="P20" s="1033"/>
    </row>
    <row r="21" spans="1:18" x14ac:dyDescent="0.25">
      <c r="M21" s="399" t="s">
        <v>244</v>
      </c>
      <c r="N21" s="399" t="s">
        <v>245</v>
      </c>
      <c r="O21" s="399" t="s">
        <v>244</v>
      </c>
      <c r="P21" s="399" t="s">
        <v>245</v>
      </c>
    </row>
    <row r="22" spans="1:18" x14ac:dyDescent="0.25">
      <c r="M22" s="337">
        <v>11</v>
      </c>
      <c r="N22" s="304">
        <f>O7+O8+O9+O10+O11+P12+P14+P15+P16+P17+P18</f>
        <v>389850.63</v>
      </c>
      <c r="O22" s="337" t="s">
        <v>783</v>
      </c>
      <c r="P22" s="242" t="s">
        <v>783</v>
      </c>
    </row>
    <row r="26" spans="1:18" x14ac:dyDescent="0.25">
      <c r="I26" s="2"/>
    </row>
  </sheetData>
  <mergeCells count="31">
    <mergeCell ref="R12:R13"/>
    <mergeCell ref="M20:N20"/>
    <mergeCell ref="O20:P20"/>
    <mergeCell ref="L12:L13"/>
    <mergeCell ref="M12:M13"/>
    <mergeCell ref="N12:N13"/>
    <mergeCell ref="O12:O13"/>
    <mergeCell ref="P12:P13"/>
    <mergeCell ref="Q12:Q13"/>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3"/>
  <sheetViews>
    <sheetView topLeftCell="A139" zoomScale="70" zoomScaleNormal="70" workbookViewId="0">
      <selection activeCell="F173" sqref="F17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25"/>
      <c r="N1" s="125"/>
      <c r="O1" s="125"/>
      <c r="P1" s="126"/>
    </row>
    <row r="2" spans="1:19" s="22" customFormat="1" x14ac:dyDescent="0.25">
      <c r="A2" s="127" t="s">
        <v>6257</v>
      </c>
      <c r="M2" s="125"/>
      <c r="N2" s="125"/>
      <c r="O2" s="125"/>
      <c r="P2" s="126"/>
    </row>
    <row r="3" spans="1:19" s="22" customFormat="1" x14ac:dyDescent="0.25">
      <c r="M3" s="125"/>
      <c r="N3" s="125"/>
      <c r="O3" s="125"/>
      <c r="P3" s="126"/>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974"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975"/>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130" t="s">
        <v>33</v>
      </c>
      <c r="S6" s="128"/>
    </row>
    <row r="7" spans="1:19" s="137" customFormat="1" ht="174" customHeight="1" x14ac:dyDescent="0.2">
      <c r="A7" s="92">
        <v>1</v>
      </c>
      <c r="B7" s="92">
        <v>6</v>
      </c>
      <c r="C7" s="92">
        <v>5</v>
      </c>
      <c r="D7" s="92">
        <v>4</v>
      </c>
      <c r="E7" s="92" t="s">
        <v>248</v>
      </c>
      <c r="F7" s="92" t="s">
        <v>249</v>
      </c>
      <c r="G7" s="92" t="s">
        <v>250</v>
      </c>
      <c r="H7" s="92" t="s">
        <v>251</v>
      </c>
      <c r="I7" s="92">
        <v>24</v>
      </c>
      <c r="J7" s="92" t="s">
        <v>252</v>
      </c>
      <c r="K7" s="92" t="s">
        <v>253</v>
      </c>
      <c r="L7" s="92"/>
      <c r="M7" s="135">
        <v>76800</v>
      </c>
      <c r="N7" s="135"/>
      <c r="O7" s="135">
        <v>76800</v>
      </c>
      <c r="P7" s="135"/>
      <c r="Q7" s="97" t="s">
        <v>254</v>
      </c>
      <c r="R7" s="92" t="s">
        <v>255</v>
      </c>
      <c r="S7" s="136"/>
    </row>
    <row r="8" spans="1:19" s="140" customFormat="1" ht="121.5" customHeight="1" x14ac:dyDescent="0.2">
      <c r="A8" s="75">
        <v>2</v>
      </c>
      <c r="B8" s="75">
        <v>6</v>
      </c>
      <c r="C8" s="88">
        <v>5</v>
      </c>
      <c r="D8" s="88">
        <v>4</v>
      </c>
      <c r="E8" s="75" t="s">
        <v>256</v>
      </c>
      <c r="F8" s="88" t="s">
        <v>257</v>
      </c>
      <c r="G8" s="88" t="s">
        <v>250</v>
      </c>
      <c r="H8" s="75" t="s">
        <v>251</v>
      </c>
      <c r="I8" s="88">
        <v>25</v>
      </c>
      <c r="J8" s="75" t="s">
        <v>252</v>
      </c>
      <c r="K8" s="75" t="s">
        <v>258</v>
      </c>
      <c r="L8" s="75"/>
      <c r="M8" s="138">
        <v>25000</v>
      </c>
      <c r="N8" s="138"/>
      <c r="O8" s="138">
        <v>25000</v>
      </c>
      <c r="P8" s="138"/>
      <c r="Q8" s="101" t="s">
        <v>254</v>
      </c>
      <c r="R8" s="75" t="s">
        <v>255</v>
      </c>
      <c r="S8" s="139"/>
    </row>
    <row r="9" spans="1:19" s="137" customFormat="1" ht="159" customHeight="1" x14ac:dyDescent="0.2">
      <c r="A9" s="111">
        <v>3</v>
      </c>
      <c r="B9" s="96">
        <v>3.6</v>
      </c>
      <c r="C9" s="96">
        <v>1</v>
      </c>
      <c r="D9" s="96">
        <v>6</v>
      </c>
      <c r="E9" s="91" t="s">
        <v>259</v>
      </c>
      <c r="F9" s="110" t="s">
        <v>260</v>
      </c>
      <c r="G9" s="91" t="s">
        <v>261</v>
      </c>
      <c r="H9" s="96" t="s">
        <v>262</v>
      </c>
      <c r="I9" s="96">
        <v>30</v>
      </c>
      <c r="J9" s="91" t="s">
        <v>263</v>
      </c>
      <c r="K9" s="92" t="s">
        <v>89</v>
      </c>
      <c r="L9" s="92"/>
      <c r="M9" s="135">
        <v>44470</v>
      </c>
      <c r="N9" s="135"/>
      <c r="O9" s="135">
        <v>44470</v>
      </c>
      <c r="P9" s="135"/>
      <c r="Q9" s="97" t="s">
        <v>254</v>
      </c>
      <c r="R9" s="92" t="s">
        <v>255</v>
      </c>
      <c r="S9" s="136"/>
    </row>
    <row r="10" spans="1:19" s="146" customFormat="1" ht="144.75" customHeight="1" x14ac:dyDescent="0.2">
      <c r="A10" s="141">
        <v>4</v>
      </c>
      <c r="B10" s="105">
        <v>3.6</v>
      </c>
      <c r="C10" s="105">
        <v>1</v>
      </c>
      <c r="D10" s="105">
        <v>6</v>
      </c>
      <c r="E10" s="105" t="s">
        <v>264</v>
      </c>
      <c r="F10" s="142" t="s">
        <v>265</v>
      </c>
      <c r="G10" s="106" t="s">
        <v>266</v>
      </c>
      <c r="H10" s="105" t="s">
        <v>251</v>
      </c>
      <c r="I10" s="105">
        <v>120</v>
      </c>
      <c r="J10" s="105" t="s">
        <v>267</v>
      </c>
      <c r="K10" s="143" t="s">
        <v>258</v>
      </c>
      <c r="L10" s="143"/>
      <c r="M10" s="138">
        <v>35000</v>
      </c>
      <c r="N10" s="144"/>
      <c r="O10" s="138">
        <v>35000</v>
      </c>
      <c r="P10" s="144"/>
      <c r="Q10" s="101" t="s">
        <v>254</v>
      </c>
      <c r="R10" s="75" t="s">
        <v>255</v>
      </c>
      <c r="S10" s="145"/>
    </row>
    <row r="11" spans="1:19" s="137" customFormat="1" ht="135" customHeight="1" x14ac:dyDescent="0.2">
      <c r="A11" s="111">
        <v>5</v>
      </c>
      <c r="B11" s="96">
        <v>3.6</v>
      </c>
      <c r="C11" s="96">
        <v>1</v>
      </c>
      <c r="D11" s="96">
        <v>6</v>
      </c>
      <c r="E11" s="91" t="s">
        <v>268</v>
      </c>
      <c r="F11" s="110" t="s">
        <v>269</v>
      </c>
      <c r="G11" s="91" t="s">
        <v>261</v>
      </c>
      <c r="H11" s="96" t="s">
        <v>262</v>
      </c>
      <c r="I11" s="96">
        <v>30</v>
      </c>
      <c r="J11" s="91" t="s">
        <v>270</v>
      </c>
      <c r="K11" s="92" t="s">
        <v>161</v>
      </c>
      <c r="L11" s="92"/>
      <c r="M11" s="135">
        <v>48117.08</v>
      </c>
      <c r="N11" s="135"/>
      <c r="O11" s="135">
        <v>48117.08</v>
      </c>
      <c r="P11" s="135"/>
      <c r="Q11" s="97" t="s">
        <v>254</v>
      </c>
      <c r="R11" s="92" t="s">
        <v>255</v>
      </c>
      <c r="S11" s="136"/>
    </row>
    <row r="12" spans="1:19" s="137" customFormat="1" ht="82.5" customHeight="1" x14ac:dyDescent="0.2">
      <c r="A12" s="111">
        <v>6</v>
      </c>
      <c r="B12" s="96">
        <v>2.6</v>
      </c>
      <c r="C12" s="96">
        <v>1</v>
      </c>
      <c r="D12" s="96">
        <v>6</v>
      </c>
      <c r="E12" s="96" t="s">
        <v>271</v>
      </c>
      <c r="F12" s="110" t="s">
        <v>272</v>
      </c>
      <c r="G12" s="91" t="s">
        <v>273</v>
      </c>
      <c r="H12" s="92" t="s">
        <v>251</v>
      </c>
      <c r="I12" s="96">
        <v>300</v>
      </c>
      <c r="J12" s="96" t="s">
        <v>274</v>
      </c>
      <c r="K12" s="92" t="s">
        <v>275</v>
      </c>
      <c r="L12" s="92"/>
      <c r="M12" s="135">
        <v>27654.92</v>
      </c>
      <c r="N12" s="135"/>
      <c r="O12" s="135">
        <v>27654.92</v>
      </c>
      <c r="P12" s="135"/>
      <c r="Q12" s="97" t="s">
        <v>254</v>
      </c>
      <c r="R12" s="92" t="s">
        <v>255</v>
      </c>
      <c r="S12" s="136"/>
    </row>
    <row r="13" spans="1:19" s="137" customFormat="1" ht="141" customHeight="1" x14ac:dyDescent="0.2">
      <c r="A13" s="111">
        <v>7</v>
      </c>
      <c r="B13" s="96">
        <v>1.2</v>
      </c>
      <c r="C13" s="96">
        <v>1</v>
      </c>
      <c r="D13" s="96">
        <v>9</v>
      </c>
      <c r="E13" s="91" t="s">
        <v>276</v>
      </c>
      <c r="F13" s="92" t="s">
        <v>277</v>
      </c>
      <c r="G13" s="91" t="s">
        <v>278</v>
      </c>
      <c r="H13" s="92" t="s">
        <v>251</v>
      </c>
      <c r="I13" s="96">
        <v>400</v>
      </c>
      <c r="J13" s="91" t="s">
        <v>279</v>
      </c>
      <c r="K13" s="92" t="s">
        <v>258</v>
      </c>
      <c r="L13" s="92"/>
      <c r="M13" s="135">
        <v>92000</v>
      </c>
      <c r="N13" s="135"/>
      <c r="O13" s="135">
        <v>92000</v>
      </c>
      <c r="P13" s="135"/>
      <c r="Q13" s="97" t="s">
        <v>254</v>
      </c>
      <c r="R13" s="92" t="s">
        <v>255</v>
      </c>
      <c r="S13" s="147"/>
    </row>
    <row r="14" spans="1:19" s="137" customFormat="1" ht="159" customHeight="1" x14ac:dyDescent="0.2">
      <c r="A14" s="111">
        <v>8</v>
      </c>
      <c r="B14" s="96">
        <v>1.2</v>
      </c>
      <c r="C14" s="96">
        <v>1</v>
      </c>
      <c r="D14" s="96">
        <v>9</v>
      </c>
      <c r="E14" s="91" t="s">
        <v>281</v>
      </c>
      <c r="F14" s="92" t="s">
        <v>282</v>
      </c>
      <c r="G14" s="91" t="s">
        <v>278</v>
      </c>
      <c r="H14" s="96" t="s">
        <v>262</v>
      </c>
      <c r="I14" s="96">
        <v>30</v>
      </c>
      <c r="J14" s="96" t="s">
        <v>283</v>
      </c>
      <c r="K14" s="92" t="s">
        <v>258</v>
      </c>
      <c r="L14" s="92"/>
      <c r="M14" s="135">
        <v>26968</v>
      </c>
      <c r="N14" s="135"/>
      <c r="O14" s="135">
        <v>26968</v>
      </c>
      <c r="P14" s="135"/>
      <c r="Q14" s="97" t="s">
        <v>254</v>
      </c>
      <c r="R14" s="92" t="s">
        <v>255</v>
      </c>
      <c r="S14" s="147"/>
    </row>
    <row r="15" spans="1:19" s="137" customFormat="1" ht="58.5" customHeight="1" x14ac:dyDescent="0.2">
      <c r="A15" s="111">
        <v>9</v>
      </c>
      <c r="B15" s="96">
        <v>2.2999999999999998</v>
      </c>
      <c r="C15" s="96">
        <v>1</v>
      </c>
      <c r="D15" s="96">
        <v>3</v>
      </c>
      <c r="E15" s="96" t="s">
        <v>284</v>
      </c>
      <c r="F15" s="96" t="s">
        <v>285</v>
      </c>
      <c r="G15" s="91" t="s">
        <v>286</v>
      </c>
      <c r="H15" s="96" t="s">
        <v>287</v>
      </c>
      <c r="I15" s="96">
        <v>1000</v>
      </c>
      <c r="J15" s="91" t="s">
        <v>288</v>
      </c>
      <c r="K15" s="92" t="s">
        <v>258</v>
      </c>
      <c r="L15" s="92"/>
      <c r="M15" s="135">
        <v>3990</v>
      </c>
      <c r="N15" s="135"/>
      <c r="O15" s="135">
        <v>3990</v>
      </c>
      <c r="P15" s="135"/>
      <c r="Q15" s="97" t="s">
        <v>254</v>
      </c>
      <c r="R15" s="92" t="s">
        <v>255</v>
      </c>
      <c r="S15" s="147"/>
    </row>
    <row r="16" spans="1:19" s="13" customFormat="1" ht="44.25" customHeight="1" x14ac:dyDescent="0.25">
      <c r="A16" s="834">
        <v>10</v>
      </c>
      <c r="B16" s="834" t="s">
        <v>68</v>
      </c>
      <c r="C16" s="834">
        <v>1</v>
      </c>
      <c r="D16" s="829">
        <v>6</v>
      </c>
      <c r="E16" s="829" t="s">
        <v>289</v>
      </c>
      <c r="F16" s="829" t="s">
        <v>290</v>
      </c>
      <c r="G16" s="829" t="s">
        <v>291</v>
      </c>
      <c r="H16" s="99" t="s">
        <v>292</v>
      </c>
      <c r="I16" s="11" t="s">
        <v>293</v>
      </c>
      <c r="J16" s="829" t="s">
        <v>294</v>
      </c>
      <c r="K16" s="1036" t="s">
        <v>127</v>
      </c>
      <c r="L16" s="1036"/>
      <c r="M16" s="1038">
        <v>60953</v>
      </c>
      <c r="N16" s="915"/>
      <c r="O16" s="915">
        <v>60953</v>
      </c>
      <c r="P16" s="915"/>
      <c r="Q16" s="829" t="s">
        <v>295</v>
      </c>
      <c r="R16" s="829" t="s">
        <v>296</v>
      </c>
      <c r="S16" s="12"/>
    </row>
    <row r="17" spans="1:19" s="13" customFormat="1" ht="130.5" customHeight="1" x14ac:dyDescent="0.25">
      <c r="A17" s="836"/>
      <c r="B17" s="836"/>
      <c r="C17" s="836"/>
      <c r="D17" s="831"/>
      <c r="E17" s="831"/>
      <c r="F17" s="831"/>
      <c r="G17" s="831"/>
      <c r="H17" s="99" t="s">
        <v>297</v>
      </c>
      <c r="I17" s="11" t="s">
        <v>298</v>
      </c>
      <c r="J17" s="831"/>
      <c r="K17" s="1037"/>
      <c r="L17" s="1037"/>
      <c r="M17" s="1039"/>
      <c r="N17" s="917"/>
      <c r="O17" s="917"/>
      <c r="P17" s="917"/>
      <c r="Q17" s="831"/>
      <c r="R17" s="831"/>
      <c r="S17" s="12"/>
    </row>
    <row r="18" spans="1:19" s="13" customFormat="1" ht="120" customHeight="1" x14ac:dyDescent="0.25">
      <c r="A18" s="90">
        <v>11</v>
      </c>
      <c r="B18" s="90" t="s">
        <v>89</v>
      </c>
      <c r="C18" s="90">
        <v>1</v>
      </c>
      <c r="D18" s="75">
        <v>3</v>
      </c>
      <c r="E18" s="75" t="s">
        <v>299</v>
      </c>
      <c r="F18" s="75" t="s">
        <v>300</v>
      </c>
      <c r="G18" s="75" t="s">
        <v>301</v>
      </c>
      <c r="H18" s="75" t="s">
        <v>302</v>
      </c>
      <c r="I18" s="11" t="s">
        <v>303</v>
      </c>
      <c r="J18" s="75" t="s">
        <v>304</v>
      </c>
      <c r="K18" s="99" t="s">
        <v>127</v>
      </c>
      <c r="L18" s="99"/>
      <c r="M18" s="79">
        <v>22687.5</v>
      </c>
      <c r="N18" s="79"/>
      <c r="O18" s="79">
        <v>19987.5</v>
      </c>
      <c r="P18" s="79"/>
      <c r="Q18" s="75" t="s">
        <v>305</v>
      </c>
      <c r="R18" s="75" t="s">
        <v>306</v>
      </c>
      <c r="S18" s="12"/>
    </row>
    <row r="19" spans="1:19" s="13" customFormat="1" ht="54" customHeight="1" x14ac:dyDescent="0.25">
      <c r="A19" s="833">
        <v>12</v>
      </c>
      <c r="B19" s="833" t="s">
        <v>68</v>
      </c>
      <c r="C19" s="833">
        <v>5</v>
      </c>
      <c r="D19" s="833">
        <v>4</v>
      </c>
      <c r="E19" s="829" t="s">
        <v>307</v>
      </c>
      <c r="F19" s="829" t="s">
        <v>308</v>
      </c>
      <c r="G19" s="833" t="s">
        <v>309</v>
      </c>
      <c r="H19" s="90" t="s">
        <v>310</v>
      </c>
      <c r="I19" s="90">
        <v>3</v>
      </c>
      <c r="J19" s="829" t="s">
        <v>311</v>
      </c>
      <c r="K19" s="834" t="s">
        <v>312</v>
      </c>
      <c r="L19" s="834"/>
      <c r="M19" s="915">
        <v>39980</v>
      </c>
      <c r="N19" s="915"/>
      <c r="O19" s="854">
        <v>39980</v>
      </c>
      <c r="P19" s="854"/>
      <c r="Q19" s="829" t="s">
        <v>295</v>
      </c>
      <c r="R19" s="829" t="s">
        <v>296</v>
      </c>
      <c r="S19" s="12"/>
    </row>
    <row r="20" spans="1:19" s="13" customFormat="1" ht="36.75" customHeight="1" x14ac:dyDescent="0.25">
      <c r="A20" s="833"/>
      <c r="B20" s="833"/>
      <c r="C20" s="833"/>
      <c r="D20" s="833"/>
      <c r="E20" s="830"/>
      <c r="F20" s="830"/>
      <c r="G20" s="833"/>
      <c r="H20" s="75" t="s">
        <v>313</v>
      </c>
      <c r="I20" s="90">
        <v>30</v>
      </c>
      <c r="J20" s="830"/>
      <c r="K20" s="835"/>
      <c r="L20" s="835"/>
      <c r="M20" s="916"/>
      <c r="N20" s="916"/>
      <c r="O20" s="854"/>
      <c r="P20" s="854"/>
      <c r="Q20" s="830"/>
      <c r="R20" s="830"/>
      <c r="S20" s="12"/>
    </row>
    <row r="21" spans="1:19" s="13" customFormat="1" ht="60.75" customHeight="1" x14ac:dyDescent="0.25">
      <c r="A21" s="833"/>
      <c r="B21" s="833"/>
      <c r="C21" s="833"/>
      <c r="D21" s="833"/>
      <c r="E21" s="830"/>
      <c r="F21" s="830"/>
      <c r="G21" s="833"/>
      <c r="H21" s="75" t="s">
        <v>314</v>
      </c>
      <c r="I21" s="90">
        <v>2</v>
      </c>
      <c r="J21" s="830"/>
      <c r="K21" s="835"/>
      <c r="L21" s="835"/>
      <c r="M21" s="916"/>
      <c r="N21" s="916"/>
      <c r="O21" s="854"/>
      <c r="P21" s="854"/>
      <c r="Q21" s="830"/>
      <c r="R21" s="830"/>
      <c r="S21" s="12"/>
    </row>
    <row r="22" spans="1:19" s="13" customFormat="1" ht="48" customHeight="1" x14ac:dyDescent="0.25">
      <c r="A22" s="833"/>
      <c r="B22" s="833"/>
      <c r="C22" s="833"/>
      <c r="D22" s="833"/>
      <c r="E22" s="830"/>
      <c r="F22" s="830"/>
      <c r="G22" s="833"/>
      <c r="H22" s="75" t="s">
        <v>315</v>
      </c>
      <c r="I22" s="90">
        <v>60</v>
      </c>
      <c r="J22" s="831"/>
      <c r="K22" s="835"/>
      <c r="L22" s="835"/>
      <c r="M22" s="916"/>
      <c r="N22" s="916"/>
      <c r="O22" s="854"/>
      <c r="P22" s="854"/>
      <c r="Q22" s="831"/>
      <c r="R22" s="831"/>
      <c r="S22" s="12"/>
    </row>
    <row r="23" spans="1:19" s="13" customFormat="1" ht="80.25" customHeight="1" x14ac:dyDescent="0.25">
      <c r="A23" s="834">
        <v>13</v>
      </c>
      <c r="B23" s="834" t="s">
        <v>127</v>
      </c>
      <c r="C23" s="834">
        <v>1</v>
      </c>
      <c r="D23" s="834">
        <v>9</v>
      </c>
      <c r="E23" s="834" t="s">
        <v>316</v>
      </c>
      <c r="F23" s="829" t="s">
        <v>317</v>
      </c>
      <c r="G23" s="834" t="s">
        <v>318</v>
      </c>
      <c r="H23" s="75" t="s">
        <v>297</v>
      </c>
      <c r="I23" s="90">
        <v>200</v>
      </c>
      <c r="J23" s="829" t="s">
        <v>319</v>
      </c>
      <c r="K23" s="834" t="s">
        <v>312</v>
      </c>
      <c r="L23" s="834"/>
      <c r="M23" s="915">
        <v>12530</v>
      </c>
      <c r="N23" s="915"/>
      <c r="O23" s="915">
        <v>11530</v>
      </c>
      <c r="P23" s="915"/>
      <c r="Q23" s="829" t="s">
        <v>320</v>
      </c>
      <c r="R23" s="829" t="s">
        <v>321</v>
      </c>
      <c r="S23" s="12"/>
    </row>
    <row r="24" spans="1:19" s="13" customFormat="1" ht="60" customHeight="1" x14ac:dyDescent="0.25">
      <c r="A24" s="835"/>
      <c r="B24" s="835"/>
      <c r="C24" s="835"/>
      <c r="D24" s="835"/>
      <c r="E24" s="835"/>
      <c r="F24" s="830"/>
      <c r="G24" s="835"/>
      <c r="H24" s="75" t="s">
        <v>322</v>
      </c>
      <c r="I24" s="90">
        <v>4</v>
      </c>
      <c r="J24" s="830"/>
      <c r="K24" s="835"/>
      <c r="L24" s="835"/>
      <c r="M24" s="916"/>
      <c r="N24" s="916"/>
      <c r="O24" s="916"/>
      <c r="P24" s="916"/>
      <c r="Q24" s="830"/>
      <c r="R24" s="830"/>
      <c r="S24" s="12"/>
    </row>
    <row r="25" spans="1:19" s="13" customFormat="1" ht="75.75" customHeight="1" x14ac:dyDescent="0.25">
      <c r="A25" s="836"/>
      <c r="B25" s="836"/>
      <c r="C25" s="836"/>
      <c r="D25" s="836"/>
      <c r="E25" s="836"/>
      <c r="F25" s="831"/>
      <c r="G25" s="836"/>
      <c r="H25" s="75" t="s">
        <v>323</v>
      </c>
      <c r="I25" s="90">
        <v>20</v>
      </c>
      <c r="J25" s="831"/>
      <c r="K25" s="836"/>
      <c r="L25" s="836"/>
      <c r="M25" s="917"/>
      <c r="N25" s="917"/>
      <c r="O25" s="917"/>
      <c r="P25" s="917"/>
      <c r="Q25" s="831"/>
      <c r="R25" s="831"/>
      <c r="S25" s="12"/>
    </row>
    <row r="26" spans="1:19" s="56" customFormat="1" ht="51.75" customHeight="1" x14ac:dyDescent="0.25">
      <c r="A26" s="826">
        <v>14</v>
      </c>
      <c r="B26" s="826" t="s">
        <v>89</v>
      </c>
      <c r="C26" s="826">
        <v>1</v>
      </c>
      <c r="D26" s="826">
        <v>9</v>
      </c>
      <c r="E26" s="826" t="s">
        <v>324</v>
      </c>
      <c r="F26" s="826" t="s">
        <v>325</v>
      </c>
      <c r="G26" s="826" t="s">
        <v>326</v>
      </c>
      <c r="H26" s="70" t="s">
        <v>297</v>
      </c>
      <c r="I26" s="70">
        <v>500</v>
      </c>
      <c r="J26" s="826" t="s">
        <v>327</v>
      </c>
      <c r="K26" s="826" t="s">
        <v>328</v>
      </c>
      <c r="L26" s="826"/>
      <c r="M26" s="1040">
        <v>39536.03</v>
      </c>
      <c r="N26" s="1040"/>
      <c r="O26" s="1040">
        <v>22646.87</v>
      </c>
      <c r="P26" s="1040"/>
      <c r="Q26" s="826" t="s">
        <v>329</v>
      </c>
      <c r="R26" s="826" t="s">
        <v>330</v>
      </c>
      <c r="S26" s="57"/>
    </row>
    <row r="27" spans="1:19" s="56" customFormat="1" ht="108" customHeight="1" x14ac:dyDescent="0.25">
      <c r="A27" s="827"/>
      <c r="B27" s="827"/>
      <c r="C27" s="827"/>
      <c r="D27" s="827"/>
      <c r="E27" s="827"/>
      <c r="F27" s="827"/>
      <c r="G27" s="827"/>
      <c r="H27" s="74" t="s">
        <v>331</v>
      </c>
      <c r="I27" s="74">
        <v>60</v>
      </c>
      <c r="J27" s="827"/>
      <c r="K27" s="827"/>
      <c r="L27" s="827"/>
      <c r="M27" s="1041"/>
      <c r="N27" s="1041"/>
      <c r="O27" s="1041"/>
      <c r="P27" s="1041"/>
      <c r="Q27" s="827"/>
      <c r="R27" s="827"/>
      <c r="S27" s="57"/>
    </row>
    <row r="28" spans="1:19" s="22" customFormat="1" ht="62.25" customHeight="1" x14ac:dyDescent="0.25">
      <c r="A28" s="870">
        <v>15</v>
      </c>
      <c r="B28" s="870" t="s">
        <v>127</v>
      </c>
      <c r="C28" s="870">
        <v>1</v>
      </c>
      <c r="D28" s="870">
        <v>9</v>
      </c>
      <c r="E28" s="870" t="s">
        <v>332</v>
      </c>
      <c r="F28" s="870" t="s">
        <v>333</v>
      </c>
      <c r="G28" s="870" t="s">
        <v>334</v>
      </c>
      <c r="H28" s="113" t="s">
        <v>292</v>
      </c>
      <c r="I28" s="113">
        <v>40</v>
      </c>
      <c r="J28" s="870" t="s">
        <v>335</v>
      </c>
      <c r="K28" s="870" t="s">
        <v>336</v>
      </c>
      <c r="L28" s="870"/>
      <c r="M28" s="1043">
        <v>59620</v>
      </c>
      <c r="N28" s="1043"/>
      <c r="O28" s="1043">
        <v>54200</v>
      </c>
      <c r="P28" s="1043"/>
      <c r="Q28" s="870" t="s">
        <v>337</v>
      </c>
      <c r="R28" s="870" t="s">
        <v>338</v>
      </c>
    </row>
    <row r="29" spans="1:19" s="22" customFormat="1" ht="83.25" customHeight="1" x14ac:dyDescent="0.25">
      <c r="A29" s="1042"/>
      <c r="B29" s="1042"/>
      <c r="C29" s="1042"/>
      <c r="D29" s="1042"/>
      <c r="E29" s="1042"/>
      <c r="F29" s="1042"/>
      <c r="G29" s="1042"/>
      <c r="H29" s="113" t="s">
        <v>339</v>
      </c>
      <c r="I29" s="113">
        <v>40</v>
      </c>
      <c r="J29" s="1042"/>
      <c r="K29" s="1042"/>
      <c r="L29" s="1042"/>
      <c r="M29" s="1044"/>
      <c r="N29" s="1044"/>
      <c r="O29" s="1044"/>
      <c r="P29" s="1044"/>
      <c r="Q29" s="1042"/>
      <c r="R29" s="1042"/>
    </row>
    <row r="30" spans="1:19" s="22" customFormat="1" ht="57" customHeight="1" x14ac:dyDescent="0.25">
      <c r="A30" s="871"/>
      <c r="B30" s="871"/>
      <c r="C30" s="871"/>
      <c r="D30" s="871"/>
      <c r="E30" s="871"/>
      <c r="F30" s="871"/>
      <c r="G30" s="871"/>
      <c r="H30" s="113" t="s">
        <v>302</v>
      </c>
      <c r="I30" s="113">
        <v>200</v>
      </c>
      <c r="J30" s="871"/>
      <c r="K30" s="871"/>
      <c r="L30" s="871"/>
      <c r="M30" s="1045"/>
      <c r="N30" s="1045"/>
      <c r="O30" s="1045"/>
      <c r="P30" s="1045"/>
      <c r="Q30" s="871"/>
      <c r="R30" s="871"/>
    </row>
    <row r="31" spans="1:19" s="22" customFormat="1" ht="213" customHeight="1" x14ac:dyDescent="0.25">
      <c r="A31" s="113">
        <v>16</v>
      </c>
      <c r="B31" s="113" t="s">
        <v>89</v>
      </c>
      <c r="C31" s="113">
        <v>1</v>
      </c>
      <c r="D31" s="113">
        <v>6</v>
      </c>
      <c r="E31" s="113" t="s">
        <v>340</v>
      </c>
      <c r="F31" s="113" t="s">
        <v>341</v>
      </c>
      <c r="G31" s="113" t="s">
        <v>342</v>
      </c>
      <c r="H31" s="113" t="s">
        <v>343</v>
      </c>
      <c r="I31" s="113">
        <v>250</v>
      </c>
      <c r="J31" s="113" t="s">
        <v>344</v>
      </c>
      <c r="K31" s="113" t="s">
        <v>328</v>
      </c>
      <c r="L31" s="113"/>
      <c r="M31" s="114">
        <v>52163.93</v>
      </c>
      <c r="N31" s="114"/>
      <c r="O31" s="114">
        <v>49463.93</v>
      </c>
      <c r="P31" s="114"/>
      <c r="Q31" s="75" t="s">
        <v>305</v>
      </c>
      <c r="R31" s="75" t="s">
        <v>306</v>
      </c>
    </row>
    <row r="32" spans="1:19" s="22" customFormat="1" ht="26.25" customHeight="1" x14ac:dyDescent="0.25">
      <c r="A32" s="870">
        <v>17</v>
      </c>
      <c r="B32" s="870" t="s">
        <v>89</v>
      </c>
      <c r="C32" s="870">
        <v>1</v>
      </c>
      <c r="D32" s="870">
        <v>6</v>
      </c>
      <c r="E32" s="870" t="s">
        <v>345</v>
      </c>
      <c r="F32" s="870" t="s">
        <v>346</v>
      </c>
      <c r="G32" s="870" t="s">
        <v>347</v>
      </c>
      <c r="H32" s="113" t="s">
        <v>348</v>
      </c>
      <c r="I32" s="113">
        <v>1</v>
      </c>
      <c r="J32" s="870" t="s">
        <v>349</v>
      </c>
      <c r="K32" s="870" t="s">
        <v>312</v>
      </c>
      <c r="L32" s="870"/>
      <c r="M32" s="1043">
        <v>68676.899999999994</v>
      </c>
      <c r="N32" s="1043"/>
      <c r="O32" s="1043">
        <v>68676.899999999994</v>
      </c>
      <c r="P32" s="1043"/>
      <c r="Q32" s="870" t="s">
        <v>350</v>
      </c>
      <c r="R32" s="870" t="s">
        <v>351</v>
      </c>
    </row>
    <row r="33" spans="1:18" s="22" customFormat="1" ht="49.5" customHeight="1" x14ac:dyDescent="0.25">
      <c r="A33" s="1042"/>
      <c r="B33" s="1042"/>
      <c r="C33" s="1042"/>
      <c r="D33" s="1042"/>
      <c r="E33" s="1042"/>
      <c r="F33" s="1042"/>
      <c r="G33" s="1042"/>
      <c r="H33" s="113" t="s">
        <v>352</v>
      </c>
      <c r="I33" s="113">
        <v>150</v>
      </c>
      <c r="J33" s="1042"/>
      <c r="K33" s="1042"/>
      <c r="L33" s="1042"/>
      <c r="M33" s="1044"/>
      <c r="N33" s="1044"/>
      <c r="O33" s="1044"/>
      <c r="P33" s="1044"/>
      <c r="Q33" s="1042"/>
      <c r="R33" s="1042"/>
    </row>
    <row r="34" spans="1:18" s="22" customFormat="1" ht="34.5" customHeight="1" x14ac:dyDescent="0.25">
      <c r="A34" s="1042"/>
      <c r="B34" s="1042"/>
      <c r="C34" s="1042"/>
      <c r="D34" s="1042"/>
      <c r="E34" s="1042"/>
      <c r="F34" s="1042"/>
      <c r="G34" s="1042"/>
      <c r="H34" s="113" t="s">
        <v>310</v>
      </c>
      <c r="I34" s="113">
        <v>20</v>
      </c>
      <c r="J34" s="1042"/>
      <c r="K34" s="1042"/>
      <c r="L34" s="1042"/>
      <c r="M34" s="1044"/>
      <c r="N34" s="1044"/>
      <c r="O34" s="1044"/>
      <c r="P34" s="1044"/>
      <c r="Q34" s="1042"/>
      <c r="R34" s="1042"/>
    </row>
    <row r="35" spans="1:18" s="22" customFormat="1" ht="42.75" customHeight="1" x14ac:dyDescent="0.25">
      <c r="A35" s="871"/>
      <c r="B35" s="871"/>
      <c r="C35" s="871"/>
      <c r="D35" s="871"/>
      <c r="E35" s="871"/>
      <c r="F35" s="871"/>
      <c r="G35" s="871"/>
      <c r="H35" s="113" t="s">
        <v>353</v>
      </c>
      <c r="I35" s="113">
        <v>400</v>
      </c>
      <c r="J35" s="871"/>
      <c r="K35" s="871"/>
      <c r="L35" s="871"/>
      <c r="M35" s="1045"/>
      <c r="N35" s="1045"/>
      <c r="O35" s="1045"/>
      <c r="P35" s="1045"/>
      <c r="Q35" s="871"/>
      <c r="R35" s="871"/>
    </row>
    <row r="36" spans="1:18" s="22" customFormat="1" ht="394.5" customHeight="1" x14ac:dyDescent="0.25">
      <c r="A36" s="113">
        <v>18</v>
      </c>
      <c r="B36" s="113" t="s">
        <v>89</v>
      </c>
      <c r="C36" s="113">
        <v>1</v>
      </c>
      <c r="D36" s="113">
        <v>6</v>
      </c>
      <c r="E36" s="113" t="s">
        <v>354</v>
      </c>
      <c r="F36" s="113" t="s">
        <v>355</v>
      </c>
      <c r="G36" s="113" t="s">
        <v>291</v>
      </c>
      <c r="H36" s="113" t="s">
        <v>356</v>
      </c>
      <c r="I36" s="113">
        <v>500</v>
      </c>
      <c r="J36" s="113" t="s">
        <v>357</v>
      </c>
      <c r="K36" s="113" t="s">
        <v>312</v>
      </c>
      <c r="L36" s="113"/>
      <c r="M36" s="114">
        <v>50899.86</v>
      </c>
      <c r="N36" s="114"/>
      <c r="O36" s="114">
        <v>44207.5</v>
      </c>
      <c r="P36" s="114"/>
      <c r="Q36" s="113" t="s">
        <v>358</v>
      </c>
      <c r="R36" s="113" t="s">
        <v>359</v>
      </c>
    </row>
    <row r="37" spans="1:18" s="22" customFormat="1" ht="195" x14ac:dyDescent="0.25">
      <c r="A37" s="113">
        <v>19</v>
      </c>
      <c r="B37" s="113" t="s">
        <v>89</v>
      </c>
      <c r="C37" s="113">
        <v>1</v>
      </c>
      <c r="D37" s="113">
        <v>9</v>
      </c>
      <c r="E37" s="113" t="s">
        <v>360</v>
      </c>
      <c r="F37" s="113" t="s">
        <v>361</v>
      </c>
      <c r="G37" s="113" t="s">
        <v>301</v>
      </c>
      <c r="H37" s="113" t="s">
        <v>302</v>
      </c>
      <c r="I37" s="113">
        <v>2000</v>
      </c>
      <c r="J37" s="113" t="s">
        <v>362</v>
      </c>
      <c r="K37" s="113" t="s">
        <v>328</v>
      </c>
      <c r="L37" s="113"/>
      <c r="M37" s="114">
        <v>39275</v>
      </c>
      <c r="N37" s="114"/>
      <c r="O37" s="114">
        <v>36275</v>
      </c>
      <c r="P37" s="114"/>
      <c r="Q37" s="113" t="s">
        <v>363</v>
      </c>
      <c r="R37" s="113" t="s">
        <v>364</v>
      </c>
    </row>
    <row r="38" spans="1:18" s="22" customFormat="1" ht="54" customHeight="1" x14ac:dyDescent="0.25">
      <c r="A38" s="870">
        <v>20</v>
      </c>
      <c r="B38" s="870" t="s">
        <v>89</v>
      </c>
      <c r="C38" s="870">
        <v>1</v>
      </c>
      <c r="D38" s="870">
        <v>6</v>
      </c>
      <c r="E38" s="870" t="s">
        <v>365</v>
      </c>
      <c r="F38" s="870" t="s">
        <v>366</v>
      </c>
      <c r="G38" s="870" t="s">
        <v>367</v>
      </c>
      <c r="H38" s="113" t="s">
        <v>368</v>
      </c>
      <c r="I38" s="113">
        <v>800</v>
      </c>
      <c r="J38" s="870" t="s">
        <v>369</v>
      </c>
      <c r="K38" s="870" t="s">
        <v>127</v>
      </c>
      <c r="L38" s="870"/>
      <c r="M38" s="1043">
        <v>37600.449999999997</v>
      </c>
      <c r="N38" s="1043"/>
      <c r="O38" s="1043">
        <v>31100.45</v>
      </c>
      <c r="P38" s="1043"/>
      <c r="Q38" s="870" t="s">
        <v>370</v>
      </c>
      <c r="R38" s="870" t="s">
        <v>371</v>
      </c>
    </row>
    <row r="39" spans="1:18" s="22" customFormat="1" ht="58.5" customHeight="1" x14ac:dyDescent="0.25">
      <c r="A39" s="1042"/>
      <c r="B39" s="1042"/>
      <c r="C39" s="1042"/>
      <c r="D39" s="1042"/>
      <c r="E39" s="1042"/>
      <c r="F39" s="1042"/>
      <c r="G39" s="1042"/>
      <c r="H39" s="113" t="s">
        <v>372</v>
      </c>
      <c r="I39" s="113">
        <v>4</v>
      </c>
      <c r="J39" s="1042"/>
      <c r="K39" s="1042"/>
      <c r="L39" s="1042"/>
      <c r="M39" s="1044"/>
      <c r="N39" s="1044"/>
      <c r="O39" s="1044"/>
      <c r="P39" s="1044"/>
      <c r="Q39" s="1042"/>
      <c r="R39" s="1042"/>
    </row>
    <row r="40" spans="1:18" s="22" customFormat="1" ht="84.75" customHeight="1" x14ac:dyDescent="0.25">
      <c r="A40" s="871"/>
      <c r="B40" s="871"/>
      <c r="C40" s="871"/>
      <c r="D40" s="871"/>
      <c r="E40" s="871"/>
      <c r="F40" s="871"/>
      <c r="G40" s="871"/>
      <c r="H40" s="113" t="s">
        <v>373</v>
      </c>
      <c r="I40" s="113">
        <v>115</v>
      </c>
      <c r="J40" s="871"/>
      <c r="K40" s="871"/>
      <c r="L40" s="871"/>
      <c r="M40" s="1045"/>
      <c r="N40" s="1045"/>
      <c r="O40" s="1045"/>
      <c r="P40" s="1045"/>
      <c r="Q40" s="871"/>
      <c r="R40" s="871"/>
    </row>
    <row r="41" spans="1:18" s="22" customFormat="1" ht="45" x14ac:dyDescent="0.25">
      <c r="A41" s="870">
        <v>21</v>
      </c>
      <c r="B41" s="870" t="s">
        <v>89</v>
      </c>
      <c r="C41" s="870">
        <v>1</v>
      </c>
      <c r="D41" s="870">
        <v>9</v>
      </c>
      <c r="E41" s="870" t="s">
        <v>374</v>
      </c>
      <c r="F41" s="870" t="s">
        <v>375</v>
      </c>
      <c r="G41" s="870" t="s">
        <v>376</v>
      </c>
      <c r="H41" s="113" t="s">
        <v>368</v>
      </c>
      <c r="I41" s="113">
        <v>300</v>
      </c>
      <c r="J41" s="870" t="s">
        <v>377</v>
      </c>
      <c r="K41" s="870" t="s">
        <v>127</v>
      </c>
      <c r="L41" s="870"/>
      <c r="M41" s="1043">
        <v>52425</v>
      </c>
      <c r="N41" s="1043"/>
      <c r="O41" s="1043">
        <v>52425</v>
      </c>
      <c r="P41" s="1043"/>
      <c r="Q41" s="870" t="s">
        <v>378</v>
      </c>
      <c r="R41" s="870" t="s">
        <v>379</v>
      </c>
    </row>
    <row r="42" spans="1:18" s="22" customFormat="1" ht="60" x14ac:dyDescent="0.25">
      <c r="A42" s="1042"/>
      <c r="B42" s="1042"/>
      <c r="C42" s="1042"/>
      <c r="D42" s="1042"/>
      <c r="E42" s="1042"/>
      <c r="F42" s="1042"/>
      <c r="G42" s="1042"/>
      <c r="H42" s="113" t="s">
        <v>380</v>
      </c>
      <c r="I42" s="113">
        <v>300</v>
      </c>
      <c r="J42" s="1042"/>
      <c r="K42" s="1042"/>
      <c r="L42" s="1042"/>
      <c r="M42" s="1044"/>
      <c r="N42" s="1044"/>
      <c r="O42" s="1044"/>
      <c r="P42" s="1044"/>
      <c r="Q42" s="1042"/>
      <c r="R42" s="1042"/>
    </row>
    <row r="43" spans="1:18" s="22" customFormat="1" x14ac:dyDescent="0.25">
      <c r="A43" s="1042"/>
      <c r="B43" s="1042"/>
      <c r="C43" s="1042"/>
      <c r="D43" s="1042"/>
      <c r="E43" s="1042"/>
      <c r="F43" s="1042"/>
      <c r="G43" s="1042"/>
      <c r="H43" s="113" t="s">
        <v>381</v>
      </c>
      <c r="I43" s="113">
        <v>5</v>
      </c>
      <c r="J43" s="1042"/>
      <c r="K43" s="1042"/>
      <c r="L43" s="1042"/>
      <c r="M43" s="1044"/>
      <c r="N43" s="1044"/>
      <c r="O43" s="1044"/>
      <c r="P43" s="1044"/>
      <c r="Q43" s="1042"/>
      <c r="R43" s="1042"/>
    </row>
    <row r="44" spans="1:18" s="22" customFormat="1" ht="30" x14ac:dyDescent="0.25">
      <c r="A44" s="1042"/>
      <c r="B44" s="1042"/>
      <c r="C44" s="1042"/>
      <c r="D44" s="1042"/>
      <c r="E44" s="1042"/>
      <c r="F44" s="1042"/>
      <c r="G44" s="1042"/>
      <c r="H44" s="113" t="s">
        <v>382</v>
      </c>
      <c r="I44" s="113">
        <v>75</v>
      </c>
      <c r="J44" s="1042"/>
      <c r="K44" s="1042"/>
      <c r="L44" s="1042"/>
      <c r="M44" s="1044"/>
      <c r="N44" s="1044"/>
      <c r="O44" s="1044"/>
      <c r="P44" s="1044"/>
      <c r="Q44" s="1042"/>
      <c r="R44" s="1042"/>
    </row>
    <row r="45" spans="1:18" s="22" customFormat="1" ht="30" x14ac:dyDescent="0.25">
      <c r="A45" s="1042"/>
      <c r="B45" s="1042"/>
      <c r="C45" s="1042"/>
      <c r="D45" s="1042"/>
      <c r="E45" s="1042"/>
      <c r="F45" s="1042"/>
      <c r="G45" s="1042"/>
      <c r="H45" s="113" t="s">
        <v>383</v>
      </c>
      <c r="I45" s="113">
        <v>20</v>
      </c>
      <c r="J45" s="1042"/>
      <c r="K45" s="1042"/>
      <c r="L45" s="1042"/>
      <c r="M45" s="1044"/>
      <c r="N45" s="1044"/>
      <c r="O45" s="1044"/>
      <c r="P45" s="1044"/>
      <c r="Q45" s="1042"/>
      <c r="R45" s="1042"/>
    </row>
    <row r="46" spans="1:18" s="22" customFormat="1" ht="30" x14ac:dyDescent="0.25">
      <c r="A46" s="1042"/>
      <c r="B46" s="1042"/>
      <c r="C46" s="1042"/>
      <c r="D46" s="1042"/>
      <c r="E46" s="1042"/>
      <c r="F46" s="1042"/>
      <c r="G46" s="1042"/>
      <c r="H46" s="113" t="s">
        <v>384</v>
      </c>
      <c r="I46" s="113">
        <v>6</v>
      </c>
      <c r="J46" s="1042"/>
      <c r="K46" s="1042"/>
      <c r="L46" s="1042"/>
      <c r="M46" s="1044"/>
      <c r="N46" s="1044"/>
      <c r="O46" s="1044"/>
      <c r="P46" s="1044"/>
      <c r="Q46" s="1042"/>
      <c r="R46" s="1042"/>
    </row>
    <row r="47" spans="1:18" s="22" customFormat="1" x14ac:dyDescent="0.25">
      <c r="A47" s="1042"/>
      <c r="B47" s="1042"/>
      <c r="C47" s="1042"/>
      <c r="D47" s="1042"/>
      <c r="E47" s="1042"/>
      <c r="F47" s="1042"/>
      <c r="G47" s="1042"/>
      <c r="H47" s="113" t="s">
        <v>385</v>
      </c>
      <c r="I47" s="113">
        <v>1</v>
      </c>
      <c r="J47" s="1042"/>
      <c r="K47" s="1042"/>
      <c r="L47" s="1042"/>
      <c r="M47" s="1044"/>
      <c r="N47" s="1044"/>
      <c r="O47" s="1044"/>
      <c r="P47" s="1044"/>
      <c r="Q47" s="1042"/>
      <c r="R47" s="1042"/>
    </row>
    <row r="48" spans="1:18" s="22" customFormat="1" ht="30" x14ac:dyDescent="0.25">
      <c r="A48" s="1042"/>
      <c r="B48" s="1042"/>
      <c r="C48" s="1042"/>
      <c r="D48" s="1042"/>
      <c r="E48" s="1042"/>
      <c r="F48" s="1042"/>
      <c r="G48" s="1042"/>
      <c r="H48" s="113" t="s">
        <v>386</v>
      </c>
      <c r="I48" s="113">
        <v>100</v>
      </c>
      <c r="J48" s="1042"/>
      <c r="K48" s="1042"/>
      <c r="L48" s="1042"/>
      <c r="M48" s="1044"/>
      <c r="N48" s="1044"/>
      <c r="O48" s="1044"/>
      <c r="P48" s="1044"/>
      <c r="Q48" s="1042"/>
      <c r="R48" s="1042"/>
    </row>
    <row r="49" spans="1:18" s="22" customFormat="1" ht="30" x14ac:dyDescent="0.25">
      <c r="A49" s="871"/>
      <c r="B49" s="871"/>
      <c r="C49" s="871"/>
      <c r="D49" s="871"/>
      <c r="E49" s="871"/>
      <c r="F49" s="871"/>
      <c r="G49" s="871"/>
      <c r="H49" s="113" t="s">
        <v>387</v>
      </c>
      <c r="I49" s="113">
        <v>2</v>
      </c>
      <c r="J49" s="871"/>
      <c r="K49" s="871"/>
      <c r="L49" s="871"/>
      <c r="M49" s="1045"/>
      <c r="N49" s="1045"/>
      <c r="O49" s="1045"/>
      <c r="P49" s="1045"/>
      <c r="Q49" s="871"/>
      <c r="R49" s="871"/>
    </row>
    <row r="50" spans="1:18" s="22" customFormat="1" ht="104.25" customHeight="1" x14ac:dyDescent="0.25">
      <c r="A50" s="870">
        <v>22</v>
      </c>
      <c r="B50" s="870" t="s">
        <v>68</v>
      </c>
      <c r="C50" s="870">
        <v>1</v>
      </c>
      <c r="D50" s="870">
        <v>6</v>
      </c>
      <c r="E50" s="870" t="s">
        <v>388</v>
      </c>
      <c r="F50" s="870" t="s">
        <v>389</v>
      </c>
      <c r="G50" s="870" t="s">
        <v>390</v>
      </c>
      <c r="H50" s="113" t="s">
        <v>391</v>
      </c>
      <c r="I50" s="113">
        <v>12</v>
      </c>
      <c r="J50" s="870" t="s">
        <v>392</v>
      </c>
      <c r="K50" s="870" t="s">
        <v>312</v>
      </c>
      <c r="L50" s="870"/>
      <c r="M50" s="1043">
        <v>43052.800000000003</v>
      </c>
      <c r="N50" s="1043"/>
      <c r="O50" s="1043">
        <v>39802.800000000003</v>
      </c>
      <c r="P50" s="1043"/>
      <c r="Q50" s="870" t="s">
        <v>393</v>
      </c>
      <c r="R50" s="870" t="s">
        <v>394</v>
      </c>
    </row>
    <row r="51" spans="1:18" s="22" customFormat="1" ht="112.5" customHeight="1" x14ac:dyDescent="0.25">
      <c r="A51" s="871"/>
      <c r="B51" s="871"/>
      <c r="C51" s="871"/>
      <c r="D51" s="871"/>
      <c r="E51" s="871"/>
      <c r="F51" s="871"/>
      <c r="G51" s="871"/>
      <c r="H51" s="113" t="s">
        <v>302</v>
      </c>
      <c r="I51" s="113">
        <v>500</v>
      </c>
      <c r="J51" s="871"/>
      <c r="K51" s="871"/>
      <c r="L51" s="871"/>
      <c r="M51" s="1045"/>
      <c r="N51" s="1045"/>
      <c r="O51" s="1045"/>
      <c r="P51" s="1045"/>
      <c r="Q51" s="871"/>
      <c r="R51" s="871"/>
    </row>
    <row r="52" spans="1:18" s="22" customFormat="1" ht="34.5" customHeight="1" x14ac:dyDescent="0.25">
      <c r="A52" s="870">
        <v>23</v>
      </c>
      <c r="B52" s="870" t="s">
        <v>68</v>
      </c>
      <c r="C52" s="870">
        <v>1</v>
      </c>
      <c r="D52" s="870">
        <v>6</v>
      </c>
      <c r="E52" s="870" t="s">
        <v>395</v>
      </c>
      <c r="F52" s="870" t="s">
        <v>396</v>
      </c>
      <c r="G52" s="870" t="s">
        <v>397</v>
      </c>
      <c r="H52" s="113" t="s">
        <v>398</v>
      </c>
      <c r="I52" s="113">
        <v>1</v>
      </c>
      <c r="J52" s="870" t="s">
        <v>399</v>
      </c>
      <c r="K52" s="870" t="s">
        <v>400</v>
      </c>
      <c r="L52" s="870"/>
      <c r="M52" s="1043">
        <v>76532.56</v>
      </c>
      <c r="N52" s="1043"/>
      <c r="O52" s="1043">
        <v>68145.06</v>
      </c>
      <c r="P52" s="1043"/>
      <c r="Q52" s="870" t="s">
        <v>393</v>
      </c>
      <c r="R52" s="870" t="s">
        <v>394</v>
      </c>
    </row>
    <row r="53" spans="1:18" s="22" customFormat="1" ht="48.75" customHeight="1" x14ac:dyDescent="0.25">
      <c r="A53" s="1042"/>
      <c r="B53" s="1042"/>
      <c r="C53" s="1042"/>
      <c r="D53" s="1042"/>
      <c r="E53" s="1042"/>
      <c r="F53" s="1042"/>
      <c r="G53" s="1042"/>
      <c r="H53" s="113" t="s">
        <v>401</v>
      </c>
      <c r="I53" s="113">
        <v>215</v>
      </c>
      <c r="J53" s="1042"/>
      <c r="K53" s="1042"/>
      <c r="L53" s="1042"/>
      <c r="M53" s="1044"/>
      <c r="N53" s="1044"/>
      <c r="O53" s="1044"/>
      <c r="P53" s="1044"/>
      <c r="Q53" s="1042"/>
      <c r="R53" s="1042"/>
    </row>
    <row r="54" spans="1:18" s="22" customFormat="1" ht="40.5" customHeight="1" x14ac:dyDescent="0.25">
      <c r="A54" s="1042"/>
      <c r="B54" s="1042"/>
      <c r="C54" s="1042"/>
      <c r="D54" s="1042"/>
      <c r="E54" s="1042"/>
      <c r="F54" s="1042"/>
      <c r="G54" s="1042"/>
      <c r="H54" s="113" t="s">
        <v>402</v>
      </c>
      <c r="I54" s="113">
        <v>3</v>
      </c>
      <c r="J54" s="1042"/>
      <c r="K54" s="1042"/>
      <c r="L54" s="1042"/>
      <c r="M54" s="1044"/>
      <c r="N54" s="1044"/>
      <c r="O54" s="1044"/>
      <c r="P54" s="1044"/>
      <c r="Q54" s="1042"/>
      <c r="R54" s="1042"/>
    </row>
    <row r="55" spans="1:18" s="22" customFormat="1" ht="30" x14ac:dyDescent="0.25">
      <c r="A55" s="871"/>
      <c r="B55" s="871"/>
      <c r="C55" s="871"/>
      <c r="D55" s="871"/>
      <c r="E55" s="871"/>
      <c r="F55" s="871"/>
      <c r="G55" s="871"/>
      <c r="H55" s="113" t="s">
        <v>403</v>
      </c>
      <c r="I55" s="113">
        <v>84</v>
      </c>
      <c r="J55" s="871"/>
      <c r="K55" s="871"/>
      <c r="L55" s="871"/>
      <c r="M55" s="1045"/>
      <c r="N55" s="1045"/>
      <c r="O55" s="1045"/>
      <c r="P55" s="1045"/>
      <c r="Q55" s="871"/>
      <c r="R55" s="871"/>
    </row>
    <row r="56" spans="1:18" s="22" customFormat="1" x14ac:dyDescent="0.25">
      <c r="A56" s="870">
        <v>24</v>
      </c>
      <c r="B56" s="870" t="s">
        <v>89</v>
      </c>
      <c r="C56" s="870">
        <v>1</v>
      </c>
      <c r="D56" s="870">
        <v>9</v>
      </c>
      <c r="E56" s="870" t="s">
        <v>404</v>
      </c>
      <c r="F56" s="870" t="s">
        <v>405</v>
      </c>
      <c r="G56" s="870" t="s">
        <v>406</v>
      </c>
      <c r="H56" s="113" t="s">
        <v>310</v>
      </c>
      <c r="I56" s="113">
        <v>1</v>
      </c>
      <c r="J56" s="870" t="s">
        <v>407</v>
      </c>
      <c r="K56" s="870" t="s">
        <v>127</v>
      </c>
      <c r="L56" s="870"/>
      <c r="M56" s="1043">
        <v>36164.400000000001</v>
      </c>
      <c r="N56" s="1043"/>
      <c r="O56" s="1043">
        <v>30000</v>
      </c>
      <c r="P56" s="1043"/>
      <c r="Q56" s="870" t="s">
        <v>408</v>
      </c>
      <c r="R56" s="870" t="s">
        <v>409</v>
      </c>
    </row>
    <row r="57" spans="1:18" s="22" customFormat="1" ht="30" x14ac:dyDescent="0.25">
      <c r="A57" s="1042"/>
      <c r="B57" s="1042"/>
      <c r="C57" s="1042"/>
      <c r="D57" s="1042"/>
      <c r="E57" s="1042"/>
      <c r="F57" s="1042"/>
      <c r="G57" s="1042"/>
      <c r="H57" s="113" t="s">
        <v>410</v>
      </c>
      <c r="I57" s="113">
        <v>100</v>
      </c>
      <c r="J57" s="1042"/>
      <c r="K57" s="1042"/>
      <c r="L57" s="1042"/>
      <c r="M57" s="1044"/>
      <c r="N57" s="1044"/>
      <c r="O57" s="1044"/>
      <c r="P57" s="1044"/>
      <c r="Q57" s="1042"/>
      <c r="R57" s="1042"/>
    </row>
    <row r="58" spans="1:18" s="22" customFormat="1" ht="31.5" customHeight="1" x14ac:dyDescent="0.25">
      <c r="A58" s="1042"/>
      <c r="B58" s="1042"/>
      <c r="C58" s="1042"/>
      <c r="D58" s="1042"/>
      <c r="E58" s="1042"/>
      <c r="F58" s="1042"/>
      <c r="G58" s="1042"/>
      <c r="H58" s="113" t="s">
        <v>411</v>
      </c>
      <c r="I58" s="113">
        <v>1</v>
      </c>
      <c r="J58" s="1042"/>
      <c r="K58" s="1042"/>
      <c r="L58" s="1042"/>
      <c r="M58" s="1044"/>
      <c r="N58" s="1044"/>
      <c r="O58" s="1044"/>
      <c r="P58" s="1044"/>
      <c r="Q58" s="1042"/>
      <c r="R58" s="1042"/>
    </row>
    <row r="59" spans="1:18" s="22" customFormat="1" ht="36" customHeight="1" x14ac:dyDescent="0.25">
      <c r="A59" s="1042"/>
      <c r="B59" s="1042"/>
      <c r="C59" s="1042"/>
      <c r="D59" s="1042"/>
      <c r="E59" s="1042"/>
      <c r="F59" s="1042"/>
      <c r="G59" s="1042"/>
      <c r="H59" s="113" t="s">
        <v>412</v>
      </c>
      <c r="I59" s="113">
        <v>200</v>
      </c>
      <c r="J59" s="1042"/>
      <c r="K59" s="1042"/>
      <c r="L59" s="1042"/>
      <c r="M59" s="1044"/>
      <c r="N59" s="1044"/>
      <c r="O59" s="1044"/>
      <c r="P59" s="1044"/>
      <c r="Q59" s="1042"/>
      <c r="R59" s="1042"/>
    </row>
    <row r="60" spans="1:18" s="22" customFormat="1" ht="29.25" customHeight="1" x14ac:dyDescent="0.25">
      <c r="A60" s="1042"/>
      <c r="B60" s="1042"/>
      <c r="C60" s="1042"/>
      <c r="D60" s="1042"/>
      <c r="E60" s="1042"/>
      <c r="F60" s="1042"/>
      <c r="G60" s="1042"/>
      <c r="H60" s="113" t="s">
        <v>413</v>
      </c>
      <c r="I60" s="113">
        <v>4</v>
      </c>
      <c r="J60" s="1042"/>
      <c r="K60" s="1042"/>
      <c r="L60" s="1042"/>
      <c r="M60" s="1044"/>
      <c r="N60" s="1044"/>
      <c r="O60" s="1044"/>
      <c r="P60" s="1044"/>
      <c r="Q60" s="1042"/>
      <c r="R60" s="1042"/>
    </row>
    <row r="61" spans="1:18" s="22" customFormat="1" ht="45" x14ac:dyDescent="0.25">
      <c r="A61" s="1042"/>
      <c r="B61" s="1042"/>
      <c r="C61" s="1042"/>
      <c r="D61" s="1042"/>
      <c r="E61" s="1042"/>
      <c r="F61" s="1042"/>
      <c r="G61" s="1042"/>
      <c r="H61" s="113" t="s">
        <v>414</v>
      </c>
      <c r="I61" s="113">
        <v>200</v>
      </c>
      <c r="J61" s="1042"/>
      <c r="K61" s="1042"/>
      <c r="L61" s="1042"/>
      <c r="M61" s="1044"/>
      <c r="N61" s="1044"/>
      <c r="O61" s="1044"/>
      <c r="P61" s="1044"/>
      <c r="Q61" s="1042"/>
      <c r="R61" s="1042"/>
    </row>
    <row r="62" spans="1:18" s="22" customFormat="1" x14ac:dyDescent="0.25">
      <c r="A62" s="1042"/>
      <c r="B62" s="1042"/>
      <c r="C62" s="1042"/>
      <c r="D62" s="1042"/>
      <c r="E62" s="1042"/>
      <c r="F62" s="1042"/>
      <c r="G62" s="1042"/>
      <c r="H62" s="113" t="s">
        <v>415</v>
      </c>
      <c r="I62" s="113">
        <v>2</v>
      </c>
      <c r="J62" s="1042"/>
      <c r="K62" s="1042"/>
      <c r="L62" s="1042"/>
      <c r="M62" s="1044"/>
      <c r="N62" s="1044"/>
      <c r="O62" s="1044"/>
      <c r="P62" s="1044"/>
      <c r="Q62" s="1042"/>
      <c r="R62" s="1042"/>
    </row>
    <row r="63" spans="1:18" s="22" customFormat="1" ht="30" x14ac:dyDescent="0.25">
      <c r="A63" s="871"/>
      <c r="B63" s="871"/>
      <c r="C63" s="871"/>
      <c r="D63" s="871"/>
      <c r="E63" s="871"/>
      <c r="F63" s="871"/>
      <c r="G63" s="871"/>
      <c r="H63" s="113" t="s">
        <v>416</v>
      </c>
      <c r="I63" s="113">
        <v>55</v>
      </c>
      <c r="J63" s="871"/>
      <c r="K63" s="871"/>
      <c r="L63" s="871"/>
      <c r="M63" s="1045"/>
      <c r="N63" s="1045"/>
      <c r="O63" s="1045"/>
      <c r="P63" s="1045"/>
      <c r="Q63" s="871"/>
      <c r="R63" s="871"/>
    </row>
    <row r="64" spans="1:18" s="22" customFormat="1" ht="85.5" customHeight="1" x14ac:dyDescent="0.25">
      <c r="A64" s="870">
        <v>25</v>
      </c>
      <c r="B64" s="870" t="s">
        <v>127</v>
      </c>
      <c r="C64" s="870">
        <v>1</v>
      </c>
      <c r="D64" s="870">
        <v>9</v>
      </c>
      <c r="E64" s="870" t="s">
        <v>417</v>
      </c>
      <c r="F64" s="870" t="s">
        <v>418</v>
      </c>
      <c r="G64" s="870" t="s">
        <v>419</v>
      </c>
      <c r="H64" s="113" t="s">
        <v>302</v>
      </c>
      <c r="I64" s="113">
        <v>400</v>
      </c>
      <c r="J64" s="870" t="s">
        <v>420</v>
      </c>
      <c r="K64" s="870" t="s">
        <v>328</v>
      </c>
      <c r="L64" s="870"/>
      <c r="M64" s="1043">
        <v>50550</v>
      </c>
      <c r="N64" s="1043"/>
      <c r="O64" s="1043">
        <v>44950</v>
      </c>
      <c r="P64" s="1043"/>
      <c r="Q64" s="870" t="s">
        <v>421</v>
      </c>
      <c r="R64" s="870" t="s">
        <v>422</v>
      </c>
    </row>
    <row r="65" spans="1:18" s="22" customFormat="1" ht="89.25" customHeight="1" x14ac:dyDescent="0.25">
      <c r="A65" s="1042"/>
      <c r="B65" s="1042"/>
      <c r="C65" s="1042"/>
      <c r="D65" s="1042"/>
      <c r="E65" s="1042"/>
      <c r="F65" s="1042"/>
      <c r="G65" s="1042"/>
      <c r="H65" s="113" t="s">
        <v>415</v>
      </c>
      <c r="I65" s="113">
        <v>1</v>
      </c>
      <c r="J65" s="1042"/>
      <c r="K65" s="1042"/>
      <c r="L65" s="1042"/>
      <c r="M65" s="1044"/>
      <c r="N65" s="1044"/>
      <c r="O65" s="1044"/>
      <c r="P65" s="1044"/>
      <c r="Q65" s="1042"/>
      <c r="R65" s="1042"/>
    </row>
    <row r="66" spans="1:18" s="22" customFormat="1" ht="98.25" customHeight="1" x14ac:dyDescent="0.25">
      <c r="A66" s="1042"/>
      <c r="B66" s="1042"/>
      <c r="C66" s="1042"/>
      <c r="D66" s="1042"/>
      <c r="E66" s="1042"/>
      <c r="F66" s="1042"/>
      <c r="G66" s="1042"/>
      <c r="H66" s="113" t="s">
        <v>423</v>
      </c>
      <c r="I66" s="113">
        <v>35</v>
      </c>
      <c r="J66" s="1042"/>
      <c r="K66" s="1042"/>
      <c r="L66" s="1042"/>
      <c r="M66" s="1044"/>
      <c r="N66" s="1044"/>
      <c r="O66" s="1044"/>
      <c r="P66" s="1044"/>
      <c r="Q66" s="1042"/>
      <c r="R66" s="1042"/>
    </row>
    <row r="67" spans="1:18" s="22" customFormat="1" ht="50.25" customHeight="1" x14ac:dyDescent="0.25">
      <c r="A67" s="1042"/>
      <c r="B67" s="1042"/>
      <c r="C67" s="1042"/>
      <c r="D67" s="1042"/>
      <c r="E67" s="1042"/>
      <c r="F67" s="1042"/>
      <c r="G67" s="1042"/>
      <c r="H67" s="113" t="s">
        <v>310</v>
      </c>
      <c r="I67" s="113">
        <v>6</v>
      </c>
      <c r="J67" s="1042"/>
      <c r="K67" s="1042"/>
      <c r="L67" s="1042"/>
      <c r="M67" s="1044"/>
      <c r="N67" s="1044"/>
      <c r="O67" s="1044"/>
      <c r="P67" s="1044"/>
      <c r="Q67" s="1042"/>
      <c r="R67" s="1042"/>
    </row>
    <row r="68" spans="1:18" s="22" customFormat="1" ht="70.5" customHeight="1" x14ac:dyDescent="0.25">
      <c r="A68" s="871"/>
      <c r="B68" s="871"/>
      <c r="C68" s="871"/>
      <c r="D68" s="871"/>
      <c r="E68" s="871"/>
      <c r="F68" s="871"/>
      <c r="G68" s="871"/>
      <c r="H68" s="113" t="s">
        <v>424</v>
      </c>
      <c r="I68" s="113">
        <v>100</v>
      </c>
      <c r="J68" s="871"/>
      <c r="K68" s="871"/>
      <c r="L68" s="871"/>
      <c r="M68" s="1045"/>
      <c r="N68" s="1045"/>
      <c r="O68" s="1045"/>
      <c r="P68" s="1045"/>
      <c r="Q68" s="871"/>
      <c r="R68" s="871"/>
    </row>
    <row r="69" spans="1:18" s="22" customFormat="1" ht="26.25" customHeight="1" x14ac:dyDescent="0.25">
      <c r="A69" s="870">
        <v>26</v>
      </c>
      <c r="B69" s="870" t="s">
        <v>68</v>
      </c>
      <c r="C69" s="870">
        <v>1</v>
      </c>
      <c r="D69" s="870">
        <v>9</v>
      </c>
      <c r="E69" s="870" t="s">
        <v>425</v>
      </c>
      <c r="F69" s="870" t="s">
        <v>426</v>
      </c>
      <c r="G69" s="870" t="s">
        <v>427</v>
      </c>
      <c r="H69" s="113" t="s">
        <v>428</v>
      </c>
      <c r="I69" s="113">
        <v>1</v>
      </c>
      <c r="J69" s="870" t="s">
        <v>429</v>
      </c>
      <c r="K69" s="870" t="s">
        <v>328</v>
      </c>
      <c r="L69" s="870"/>
      <c r="M69" s="1043">
        <v>57104.34</v>
      </c>
      <c r="N69" s="1043"/>
      <c r="O69" s="1043">
        <v>51393.91</v>
      </c>
      <c r="P69" s="1043"/>
      <c r="Q69" s="870" t="s">
        <v>430</v>
      </c>
      <c r="R69" s="870" t="s">
        <v>431</v>
      </c>
    </row>
    <row r="70" spans="1:18" s="22" customFormat="1" ht="51" customHeight="1" x14ac:dyDescent="0.25">
      <c r="A70" s="1042"/>
      <c r="B70" s="1042"/>
      <c r="C70" s="1042"/>
      <c r="D70" s="1042"/>
      <c r="E70" s="1042"/>
      <c r="F70" s="1042"/>
      <c r="G70" s="1042"/>
      <c r="H70" s="113" t="s">
        <v>432</v>
      </c>
      <c r="I70" s="113">
        <v>400</v>
      </c>
      <c r="J70" s="1042"/>
      <c r="K70" s="1042"/>
      <c r="L70" s="1042"/>
      <c r="M70" s="1044"/>
      <c r="N70" s="1044"/>
      <c r="O70" s="1044"/>
      <c r="P70" s="1044"/>
      <c r="Q70" s="1042"/>
      <c r="R70" s="1042"/>
    </row>
    <row r="71" spans="1:18" s="22" customFormat="1" ht="58.5" customHeight="1" x14ac:dyDescent="0.25">
      <c r="A71" s="1042"/>
      <c r="B71" s="1042"/>
      <c r="C71" s="1042"/>
      <c r="D71" s="1042"/>
      <c r="E71" s="1042"/>
      <c r="F71" s="1042"/>
      <c r="G71" s="1042"/>
      <c r="H71" s="113" t="s">
        <v>372</v>
      </c>
      <c r="I71" s="113">
        <v>9</v>
      </c>
      <c r="J71" s="1042"/>
      <c r="K71" s="1042"/>
      <c r="L71" s="1042"/>
      <c r="M71" s="1044"/>
      <c r="N71" s="1044"/>
      <c r="O71" s="1044"/>
      <c r="P71" s="1044"/>
      <c r="Q71" s="1042"/>
      <c r="R71" s="1042"/>
    </row>
    <row r="72" spans="1:18" s="22" customFormat="1" ht="45" customHeight="1" x14ac:dyDescent="0.25">
      <c r="A72" s="1042"/>
      <c r="B72" s="1042"/>
      <c r="C72" s="1042"/>
      <c r="D72" s="1042"/>
      <c r="E72" s="1042"/>
      <c r="F72" s="1042"/>
      <c r="G72" s="1042"/>
      <c r="H72" s="113" t="s">
        <v>433</v>
      </c>
      <c r="I72" s="113">
        <v>128</v>
      </c>
      <c r="J72" s="1042"/>
      <c r="K72" s="1042"/>
      <c r="L72" s="1042"/>
      <c r="M72" s="1044"/>
      <c r="N72" s="1044"/>
      <c r="O72" s="1044"/>
      <c r="P72" s="1044"/>
      <c r="Q72" s="1042"/>
      <c r="R72" s="1042"/>
    </row>
    <row r="73" spans="1:18" s="22" customFormat="1" ht="37.5" customHeight="1" x14ac:dyDescent="0.25">
      <c r="A73" s="1042"/>
      <c r="B73" s="1042"/>
      <c r="C73" s="1042"/>
      <c r="D73" s="1042"/>
      <c r="E73" s="1042"/>
      <c r="F73" s="1042"/>
      <c r="G73" s="1042"/>
      <c r="H73" s="113" t="s">
        <v>434</v>
      </c>
      <c r="I73" s="113">
        <v>1</v>
      </c>
      <c r="J73" s="1042"/>
      <c r="K73" s="1042"/>
      <c r="L73" s="1042"/>
      <c r="M73" s="1044"/>
      <c r="N73" s="1044"/>
      <c r="O73" s="1044"/>
      <c r="P73" s="1044"/>
      <c r="Q73" s="1042"/>
      <c r="R73" s="1042"/>
    </row>
    <row r="74" spans="1:18" s="22" customFormat="1" ht="54" customHeight="1" x14ac:dyDescent="0.25">
      <c r="A74" s="1042"/>
      <c r="B74" s="1042"/>
      <c r="C74" s="1042"/>
      <c r="D74" s="1042"/>
      <c r="E74" s="1042"/>
      <c r="F74" s="1042"/>
      <c r="G74" s="1042"/>
      <c r="H74" s="113" t="s">
        <v>331</v>
      </c>
      <c r="I74" s="113">
        <v>100</v>
      </c>
      <c r="J74" s="1042"/>
      <c r="K74" s="1042"/>
      <c r="L74" s="1042"/>
      <c r="M74" s="1044"/>
      <c r="N74" s="1044"/>
      <c r="O74" s="1044"/>
      <c r="P74" s="1044"/>
      <c r="Q74" s="1042"/>
      <c r="R74" s="1042"/>
    </row>
    <row r="75" spans="1:18" s="22" customFormat="1" ht="36.75" customHeight="1" x14ac:dyDescent="0.25">
      <c r="A75" s="1042"/>
      <c r="B75" s="1042"/>
      <c r="C75" s="1042"/>
      <c r="D75" s="1042"/>
      <c r="E75" s="1042"/>
      <c r="F75" s="1042"/>
      <c r="G75" s="1042"/>
      <c r="H75" s="113" t="s">
        <v>381</v>
      </c>
      <c r="I75" s="113">
        <v>2</v>
      </c>
      <c r="J75" s="1042"/>
      <c r="K75" s="1042"/>
      <c r="L75" s="1042"/>
      <c r="M75" s="1044"/>
      <c r="N75" s="1044"/>
      <c r="O75" s="1044"/>
      <c r="P75" s="1044"/>
      <c r="Q75" s="1042"/>
      <c r="R75" s="1042"/>
    </row>
    <row r="76" spans="1:18" s="22" customFormat="1" ht="71.25" customHeight="1" x14ac:dyDescent="0.25">
      <c r="A76" s="871"/>
      <c r="B76" s="871"/>
      <c r="C76" s="871"/>
      <c r="D76" s="871"/>
      <c r="E76" s="871"/>
      <c r="F76" s="871"/>
      <c r="G76" s="871"/>
      <c r="H76" s="113" t="s">
        <v>416</v>
      </c>
      <c r="I76" s="113">
        <v>45</v>
      </c>
      <c r="J76" s="871"/>
      <c r="K76" s="871"/>
      <c r="L76" s="871"/>
      <c r="M76" s="1045"/>
      <c r="N76" s="1045"/>
      <c r="O76" s="1045"/>
      <c r="P76" s="1045"/>
      <c r="Q76" s="871"/>
      <c r="R76" s="871"/>
    </row>
    <row r="77" spans="1:18" s="22" customFormat="1" ht="51" customHeight="1" x14ac:dyDescent="0.25">
      <c r="A77" s="870">
        <v>27</v>
      </c>
      <c r="B77" s="870" t="s">
        <v>127</v>
      </c>
      <c r="C77" s="870">
        <v>1</v>
      </c>
      <c r="D77" s="870">
        <v>9</v>
      </c>
      <c r="E77" s="870" t="s">
        <v>435</v>
      </c>
      <c r="F77" s="870" t="s">
        <v>436</v>
      </c>
      <c r="G77" s="870" t="s">
        <v>437</v>
      </c>
      <c r="H77" s="113" t="s">
        <v>434</v>
      </c>
      <c r="I77" s="113">
        <v>1</v>
      </c>
      <c r="J77" s="870" t="s">
        <v>438</v>
      </c>
      <c r="K77" s="870" t="s">
        <v>336</v>
      </c>
      <c r="L77" s="870"/>
      <c r="M77" s="1043">
        <v>39972</v>
      </c>
      <c r="N77" s="1043"/>
      <c r="O77" s="1043">
        <v>39972</v>
      </c>
      <c r="P77" s="1043"/>
      <c r="Q77" s="870" t="s">
        <v>295</v>
      </c>
      <c r="R77" s="870" t="s">
        <v>296</v>
      </c>
    </row>
    <row r="78" spans="1:18" s="22" customFormat="1" ht="45" customHeight="1" x14ac:dyDescent="0.25">
      <c r="A78" s="1042"/>
      <c r="B78" s="1042"/>
      <c r="C78" s="1042"/>
      <c r="D78" s="1042"/>
      <c r="E78" s="1042"/>
      <c r="F78" s="1042"/>
      <c r="G78" s="1042"/>
      <c r="H78" s="113" t="s">
        <v>331</v>
      </c>
      <c r="I78" s="113">
        <v>60</v>
      </c>
      <c r="J78" s="1042"/>
      <c r="K78" s="1042"/>
      <c r="L78" s="1042"/>
      <c r="M78" s="1044"/>
      <c r="N78" s="1044"/>
      <c r="O78" s="1044"/>
      <c r="P78" s="1044"/>
      <c r="Q78" s="1042"/>
      <c r="R78" s="1042"/>
    </row>
    <row r="79" spans="1:18" s="22" customFormat="1" ht="43.5" customHeight="1" x14ac:dyDescent="0.25">
      <c r="A79" s="1042"/>
      <c r="B79" s="1042"/>
      <c r="C79" s="1042"/>
      <c r="D79" s="1042"/>
      <c r="E79" s="1042"/>
      <c r="F79" s="1042"/>
      <c r="G79" s="1042"/>
      <c r="H79" s="113" t="s">
        <v>314</v>
      </c>
      <c r="I79" s="113">
        <v>1</v>
      </c>
      <c r="J79" s="1042"/>
      <c r="K79" s="1042"/>
      <c r="L79" s="1042"/>
      <c r="M79" s="1044"/>
      <c r="N79" s="1044"/>
      <c r="O79" s="1044"/>
      <c r="P79" s="1044"/>
      <c r="Q79" s="1042" t="s">
        <v>295</v>
      </c>
      <c r="R79" s="1042" t="s">
        <v>296</v>
      </c>
    </row>
    <row r="80" spans="1:18" s="22" customFormat="1" ht="49.5" customHeight="1" x14ac:dyDescent="0.25">
      <c r="A80" s="871"/>
      <c r="B80" s="871"/>
      <c r="C80" s="871"/>
      <c r="D80" s="871"/>
      <c r="E80" s="871"/>
      <c r="F80" s="871"/>
      <c r="G80" s="871"/>
      <c r="H80" s="113" t="s">
        <v>439</v>
      </c>
      <c r="I80" s="113">
        <v>30</v>
      </c>
      <c r="J80" s="871"/>
      <c r="K80" s="871"/>
      <c r="L80" s="871"/>
      <c r="M80" s="1045"/>
      <c r="N80" s="1045"/>
      <c r="O80" s="1045"/>
      <c r="P80" s="1045"/>
      <c r="Q80" s="871"/>
      <c r="R80" s="871"/>
    </row>
    <row r="81" spans="1:18" s="22" customFormat="1" ht="30" x14ac:dyDescent="0.25">
      <c r="A81" s="870">
        <v>28</v>
      </c>
      <c r="B81" s="870" t="s">
        <v>89</v>
      </c>
      <c r="C81" s="870">
        <v>1</v>
      </c>
      <c r="D81" s="870">
        <v>6</v>
      </c>
      <c r="E81" s="870" t="s">
        <v>440</v>
      </c>
      <c r="F81" s="870" t="s">
        <v>441</v>
      </c>
      <c r="G81" s="870" t="s">
        <v>442</v>
      </c>
      <c r="H81" s="113" t="s">
        <v>443</v>
      </c>
      <c r="I81" s="113">
        <v>1000</v>
      </c>
      <c r="J81" s="870" t="s">
        <v>444</v>
      </c>
      <c r="K81" s="870" t="s">
        <v>328</v>
      </c>
      <c r="L81" s="870"/>
      <c r="M81" s="1043">
        <v>67000</v>
      </c>
      <c r="N81" s="1043"/>
      <c r="O81" s="1043">
        <v>67000</v>
      </c>
      <c r="P81" s="1043"/>
      <c r="Q81" s="870" t="s">
        <v>445</v>
      </c>
      <c r="R81" s="870" t="s">
        <v>446</v>
      </c>
    </row>
    <row r="82" spans="1:18" s="22" customFormat="1" ht="30" x14ac:dyDescent="0.25">
      <c r="A82" s="1042"/>
      <c r="B82" s="1042"/>
      <c r="C82" s="1042"/>
      <c r="D82" s="1042"/>
      <c r="E82" s="1042"/>
      <c r="F82" s="1042"/>
      <c r="G82" s="1042"/>
      <c r="H82" s="113" t="s">
        <v>302</v>
      </c>
      <c r="I82" s="113">
        <v>1000</v>
      </c>
      <c r="J82" s="1042"/>
      <c r="K82" s="1042"/>
      <c r="L82" s="1042"/>
      <c r="M82" s="1044"/>
      <c r="N82" s="1044"/>
      <c r="O82" s="1044"/>
      <c r="P82" s="1044"/>
      <c r="Q82" s="1042"/>
      <c r="R82" s="1042"/>
    </row>
    <row r="83" spans="1:18" s="22" customFormat="1" ht="30" x14ac:dyDescent="0.25">
      <c r="A83" s="1042"/>
      <c r="B83" s="1042"/>
      <c r="C83" s="1042"/>
      <c r="D83" s="1042"/>
      <c r="E83" s="1042"/>
      <c r="F83" s="1042"/>
      <c r="G83" s="1042"/>
      <c r="H83" s="113" t="s">
        <v>383</v>
      </c>
      <c r="I83" s="113">
        <v>15</v>
      </c>
      <c r="J83" s="1042"/>
      <c r="K83" s="1042"/>
      <c r="L83" s="1042"/>
      <c r="M83" s="1044"/>
      <c r="N83" s="1044"/>
      <c r="O83" s="1044"/>
      <c r="P83" s="1044"/>
      <c r="Q83" s="1042"/>
      <c r="R83" s="1042"/>
    </row>
    <row r="84" spans="1:18" s="22" customFormat="1" ht="30" x14ac:dyDescent="0.25">
      <c r="A84" s="1042"/>
      <c r="B84" s="1042"/>
      <c r="C84" s="1042"/>
      <c r="D84" s="1042"/>
      <c r="E84" s="1042"/>
      <c r="F84" s="1042"/>
      <c r="G84" s="1042"/>
      <c r="H84" s="113" t="s">
        <v>384</v>
      </c>
      <c r="I84" s="113">
        <v>2</v>
      </c>
      <c r="J84" s="1042"/>
      <c r="K84" s="1042"/>
      <c r="L84" s="1042"/>
      <c r="M84" s="1044"/>
      <c r="N84" s="1044"/>
      <c r="O84" s="1044"/>
      <c r="P84" s="1044"/>
      <c r="Q84" s="1042"/>
      <c r="R84" s="1042"/>
    </row>
    <row r="85" spans="1:18" s="22" customFormat="1" ht="30" x14ac:dyDescent="0.25">
      <c r="A85" s="1042"/>
      <c r="B85" s="1042"/>
      <c r="C85" s="1042"/>
      <c r="D85" s="1042"/>
      <c r="E85" s="1042"/>
      <c r="F85" s="1042"/>
      <c r="G85" s="1042"/>
      <c r="H85" s="108" t="s">
        <v>447</v>
      </c>
      <c r="I85" s="108">
        <v>1</v>
      </c>
      <c r="J85" s="1042"/>
      <c r="K85" s="1042"/>
      <c r="L85" s="1042"/>
      <c r="M85" s="1044"/>
      <c r="N85" s="1044"/>
      <c r="O85" s="1044"/>
      <c r="P85" s="1044"/>
      <c r="Q85" s="1042"/>
      <c r="R85" s="1042"/>
    </row>
    <row r="86" spans="1:18" s="148" customFormat="1" ht="165" customHeight="1" x14ac:dyDescent="0.25">
      <c r="A86" s="90">
        <v>29</v>
      </c>
      <c r="B86" s="75">
        <v>6</v>
      </c>
      <c r="C86" s="75">
        <v>5</v>
      </c>
      <c r="D86" s="75">
        <v>4</v>
      </c>
      <c r="E86" s="75" t="s">
        <v>448</v>
      </c>
      <c r="F86" s="75" t="s">
        <v>449</v>
      </c>
      <c r="G86" s="75" t="s">
        <v>250</v>
      </c>
      <c r="H86" s="75" t="s">
        <v>450</v>
      </c>
      <c r="I86" s="75">
        <v>30</v>
      </c>
      <c r="J86" s="75" t="s">
        <v>252</v>
      </c>
      <c r="K86" s="75"/>
      <c r="L86" s="75" t="s">
        <v>253</v>
      </c>
      <c r="M86" s="138"/>
      <c r="N86" s="138">
        <v>31500</v>
      </c>
      <c r="O86" s="138"/>
      <c r="P86" s="138">
        <v>31500</v>
      </c>
      <c r="Q86" s="75" t="s">
        <v>254</v>
      </c>
      <c r="R86" s="75" t="s">
        <v>451</v>
      </c>
    </row>
    <row r="87" spans="1:18" s="148" customFormat="1" ht="142.5" customHeight="1" x14ac:dyDescent="0.25">
      <c r="A87" s="90">
        <v>30</v>
      </c>
      <c r="B87" s="75">
        <v>3.6</v>
      </c>
      <c r="C87" s="75">
        <v>1</v>
      </c>
      <c r="D87" s="75">
        <v>6</v>
      </c>
      <c r="E87" s="90" t="s">
        <v>259</v>
      </c>
      <c r="F87" s="103" t="s">
        <v>452</v>
      </c>
      <c r="G87" s="90" t="s">
        <v>453</v>
      </c>
      <c r="H87" s="75" t="s">
        <v>262</v>
      </c>
      <c r="I87" s="75">
        <v>30</v>
      </c>
      <c r="J87" s="90" t="s">
        <v>263</v>
      </c>
      <c r="K87" s="75"/>
      <c r="L87" s="75" t="s">
        <v>454</v>
      </c>
      <c r="M87" s="138"/>
      <c r="N87" s="138">
        <v>28480</v>
      </c>
      <c r="O87" s="138"/>
      <c r="P87" s="138">
        <v>28480</v>
      </c>
      <c r="Q87" s="75" t="s">
        <v>254</v>
      </c>
      <c r="R87" s="75" t="s">
        <v>455</v>
      </c>
    </row>
    <row r="88" spans="1:18" s="148" customFormat="1" ht="135" x14ac:dyDescent="0.25">
      <c r="A88" s="90">
        <v>31</v>
      </c>
      <c r="B88" s="75">
        <v>1.2</v>
      </c>
      <c r="C88" s="75">
        <v>1</v>
      </c>
      <c r="D88" s="75">
        <v>9</v>
      </c>
      <c r="E88" s="75" t="s">
        <v>457</v>
      </c>
      <c r="F88" s="75" t="s">
        <v>458</v>
      </c>
      <c r="G88" s="90" t="s">
        <v>459</v>
      </c>
      <c r="H88" s="75" t="s">
        <v>460</v>
      </c>
      <c r="I88" s="75">
        <v>350</v>
      </c>
      <c r="J88" s="75" t="s">
        <v>461</v>
      </c>
      <c r="K88" s="75"/>
      <c r="L88" s="75" t="s">
        <v>258</v>
      </c>
      <c r="M88" s="138"/>
      <c r="N88" s="138">
        <v>86367</v>
      </c>
      <c r="O88" s="138"/>
      <c r="P88" s="138">
        <v>86367</v>
      </c>
      <c r="Q88" s="75" t="s">
        <v>254</v>
      </c>
      <c r="R88" s="75" t="s">
        <v>456</v>
      </c>
    </row>
    <row r="89" spans="1:18" s="148" customFormat="1" ht="157.5" customHeight="1" x14ac:dyDescent="0.25">
      <c r="A89" s="90">
        <v>32</v>
      </c>
      <c r="B89" s="75">
        <v>1.2</v>
      </c>
      <c r="C89" s="75">
        <v>1</v>
      </c>
      <c r="D89" s="75">
        <v>9</v>
      </c>
      <c r="E89" s="90" t="s">
        <v>281</v>
      </c>
      <c r="F89" s="75" t="s">
        <v>462</v>
      </c>
      <c r="G89" s="90" t="s">
        <v>278</v>
      </c>
      <c r="H89" s="75" t="s">
        <v>47</v>
      </c>
      <c r="I89" s="75">
        <v>30</v>
      </c>
      <c r="J89" s="75" t="s">
        <v>283</v>
      </c>
      <c r="K89" s="75"/>
      <c r="L89" s="75" t="s">
        <v>258</v>
      </c>
      <c r="M89" s="138"/>
      <c r="N89" s="138">
        <v>18844</v>
      </c>
      <c r="O89" s="138"/>
      <c r="P89" s="138">
        <v>18844</v>
      </c>
      <c r="Q89" s="75" t="s">
        <v>254</v>
      </c>
      <c r="R89" s="75" t="s">
        <v>456</v>
      </c>
    </row>
    <row r="90" spans="1:18" s="18" customFormat="1" ht="119.25" customHeight="1" x14ac:dyDescent="0.25">
      <c r="A90" s="810">
        <v>33</v>
      </c>
      <c r="B90" s="810">
        <v>6</v>
      </c>
      <c r="C90" s="810">
        <v>5</v>
      </c>
      <c r="D90" s="810">
        <v>4</v>
      </c>
      <c r="E90" s="810" t="s">
        <v>463</v>
      </c>
      <c r="F90" s="810" t="s">
        <v>464</v>
      </c>
      <c r="G90" s="810" t="s">
        <v>465</v>
      </c>
      <c r="H90" s="667" t="s">
        <v>310</v>
      </c>
      <c r="I90" s="667">
        <v>2</v>
      </c>
      <c r="J90" s="810" t="s">
        <v>466</v>
      </c>
      <c r="K90" s="810" t="s">
        <v>467</v>
      </c>
      <c r="L90" s="810" t="s">
        <v>101</v>
      </c>
      <c r="M90" s="860"/>
      <c r="N90" s="860">
        <v>33670</v>
      </c>
      <c r="O90" s="860"/>
      <c r="P90" s="860">
        <v>33670</v>
      </c>
      <c r="Q90" s="810" t="s">
        <v>468</v>
      </c>
      <c r="R90" s="810" t="s">
        <v>469</v>
      </c>
    </row>
    <row r="91" spans="1:18" s="18" customFormat="1" ht="90" customHeight="1" x14ac:dyDescent="0.25">
      <c r="A91" s="811"/>
      <c r="B91" s="811"/>
      <c r="C91" s="811"/>
      <c r="D91" s="811"/>
      <c r="E91" s="811"/>
      <c r="F91" s="811"/>
      <c r="G91" s="811"/>
      <c r="H91" s="667" t="s">
        <v>470</v>
      </c>
      <c r="I91" s="667">
        <v>60</v>
      </c>
      <c r="J91" s="811"/>
      <c r="K91" s="811"/>
      <c r="L91" s="811"/>
      <c r="M91" s="861"/>
      <c r="N91" s="861"/>
      <c r="O91" s="861"/>
      <c r="P91" s="861"/>
      <c r="Q91" s="811"/>
      <c r="R91" s="811"/>
    </row>
    <row r="92" spans="1:18" s="18" customFormat="1" ht="45" customHeight="1" x14ac:dyDescent="0.25">
      <c r="A92" s="810">
        <v>34</v>
      </c>
      <c r="B92" s="810">
        <v>1</v>
      </c>
      <c r="C92" s="810">
        <v>1</v>
      </c>
      <c r="D92" s="810">
        <v>6</v>
      </c>
      <c r="E92" s="810" t="s">
        <v>471</v>
      </c>
      <c r="F92" s="810" t="s">
        <v>472</v>
      </c>
      <c r="G92" s="810" t="s">
        <v>473</v>
      </c>
      <c r="H92" s="667" t="s">
        <v>310</v>
      </c>
      <c r="I92" s="667">
        <v>1</v>
      </c>
      <c r="J92" s="810" t="s">
        <v>474</v>
      </c>
      <c r="K92" s="810" t="s">
        <v>467</v>
      </c>
      <c r="L92" s="810" t="s">
        <v>253</v>
      </c>
      <c r="M92" s="860"/>
      <c r="N92" s="860">
        <v>50152.5</v>
      </c>
      <c r="O92" s="860"/>
      <c r="P92" s="860">
        <v>27643.95</v>
      </c>
      <c r="Q92" s="810" t="s">
        <v>445</v>
      </c>
      <c r="R92" s="810" t="s">
        <v>475</v>
      </c>
    </row>
    <row r="93" spans="1:18" s="18" customFormat="1" ht="37.5" customHeight="1" x14ac:dyDescent="0.25">
      <c r="A93" s="812"/>
      <c r="B93" s="812"/>
      <c r="C93" s="812"/>
      <c r="D93" s="812"/>
      <c r="E93" s="812"/>
      <c r="F93" s="812"/>
      <c r="G93" s="812"/>
      <c r="H93" s="667" t="s">
        <v>476</v>
      </c>
      <c r="I93" s="667">
        <v>65</v>
      </c>
      <c r="J93" s="812"/>
      <c r="K93" s="812"/>
      <c r="L93" s="812"/>
      <c r="M93" s="869"/>
      <c r="N93" s="869"/>
      <c r="O93" s="869"/>
      <c r="P93" s="869"/>
      <c r="Q93" s="812"/>
      <c r="R93" s="812"/>
    </row>
    <row r="94" spans="1:18" s="18" customFormat="1" ht="43.5" customHeight="1" x14ac:dyDescent="0.25">
      <c r="A94" s="812"/>
      <c r="B94" s="812"/>
      <c r="C94" s="812"/>
      <c r="D94" s="812"/>
      <c r="E94" s="812"/>
      <c r="F94" s="812"/>
      <c r="G94" s="812"/>
      <c r="H94" s="667" t="s">
        <v>477</v>
      </c>
      <c r="I94" s="667">
        <v>1</v>
      </c>
      <c r="J94" s="812"/>
      <c r="K94" s="812"/>
      <c r="L94" s="812"/>
      <c r="M94" s="869"/>
      <c r="N94" s="869"/>
      <c r="O94" s="869"/>
      <c r="P94" s="869"/>
      <c r="Q94" s="812"/>
      <c r="R94" s="812"/>
    </row>
    <row r="95" spans="1:18" s="18" customFormat="1" ht="45.75" customHeight="1" x14ac:dyDescent="0.25">
      <c r="A95" s="812"/>
      <c r="B95" s="812"/>
      <c r="C95" s="812"/>
      <c r="D95" s="812"/>
      <c r="E95" s="812"/>
      <c r="F95" s="812"/>
      <c r="G95" s="812"/>
      <c r="H95" s="667" t="s">
        <v>356</v>
      </c>
      <c r="I95" s="667">
        <v>2000</v>
      </c>
      <c r="J95" s="812"/>
      <c r="K95" s="812"/>
      <c r="L95" s="812"/>
      <c r="M95" s="869"/>
      <c r="N95" s="869"/>
      <c r="O95" s="869"/>
      <c r="P95" s="869"/>
      <c r="Q95" s="812"/>
      <c r="R95" s="812"/>
    </row>
    <row r="96" spans="1:18" s="18" customFormat="1" ht="27.75" customHeight="1" x14ac:dyDescent="0.25">
      <c r="A96" s="811"/>
      <c r="B96" s="811"/>
      <c r="C96" s="811"/>
      <c r="D96" s="811"/>
      <c r="E96" s="811"/>
      <c r="F96" s="811"/>
      <c r="G96" s="811"/>
      <c r="H96" s="667" t="s">
        <v>478</v>
      </c>
      <c r="I96" s="667">
        <v>1</v>
      </c>
      <c r="J96" s="811"/>
      <c r="K96" s="811"/>
      <c r="L96" s="811"/>
      <c r="M96" s="861"/>
      <c r="N96" s="861"/>
      <c r="O96" s="861"/>
      <c r="P96" s="861"/>
      <c r="Q96" s="811"/>
      <c r="R96" s="811"/>
    </row>
    <row r="97" spans="1:18" s="18" customFormat="1" ht="42" customHeight="1" x14ac:dyDescent="0.25">
      <c r="A97" s="821">
        <v>35</v>
      </c>
      <c r="B97" s="810">
        <v>3</v>
      </c>
      <c r="C97" s="810">
        <v>1</v>
      </c>
      <c r="D97" s="810">
        <v>6</v>
      </c>
      <c r="E97" s="810" t="s">
        <v>479</v>
      </c>
      <c r="F97" s="810" t="s">
        <v>487</v>
      </c>
      <c r="G97" s="810" t="s">
        <v>480</v>
      </c>
      <c r="H97" s="667" t="s">
        <v>385</v>
      </c>
      <c r="I97" s="667">
        <v>4</v>
      </c>
      <c r="J97" s="810" t="s">
        <v>481</v>
      </c>
      <c r="K97" s="810" t="s">
        <v>467</v>
      </c>
      <c r="L97" s="810" t="s">
        <v>482</v>
      </c>
      <c r="M97" s="860"/>
      <c r="N97" s="860">
        <v>76758.95</v>
      </c>
      <c r="O97" s="860"/>
      <c r="P97" s="860">
        <v>60804.78</v>
      </c>
      <c r="Q97" s="810" t="s">
        <v>483</v>
      </c>
      <c r="R97" s="810" t="s">
        <v>484</v>
      </c>
    </row>
    <row r="98" spans="1:18" s="18" customFormat="1" ht="30" x14ac:dyDescent="0.25">
      <c r="A98" s="822"/>
      <c r="B98" s="812"/>
      <c r="C98" s="812"/>
      <c r="D98" s="812"/>
      <c r="E98" s="812"/>
      <c r="F98" s="812"/>
      <c r="G98" s="812"/>
      <c r="H98" s="667" t="s">
        <v>386</v>
      </c>
      <c r="I98" s="667">
        <v>40</v>
      </c>
      <c r="J98" s="812"/>
      <c r="K98" s="812"/>
      <c r="L98" s="812"/>
      <c r="M98" s="869"/>
      <c r="N98" s="869"/>
      <c r="O98" s="869"/>
      <c r="P98" s="869"/>
      <c r="Q98" s="812"/>
      <c r="R98" s="812"/>
    </row>
    <row r="99" spans="1:18" s="18" customFormat="1" ht="30" x14ac:dyDescent="0.25">
      <c r="A99" s="822"/>
      <c r="B99" s="812"/>
      <c r="C99" s="812"/>
      <c r="D99" s="812"/>
      <c r="E99" s="812"/>
      <c r="F99" s="812"/>
      <c r="G99" s="812"/>
      <c r="H99" s="667" t="s">
        <v>485</v>
      </c>
      <c r="I99" s="667">
        <v>110</v>
      </c>
      <c r="J99" s="812"/>
      <c r="K99" s="812"/>
      <c r="L99" s="812"/>
      <c r="M99" s="869"/>
      <c r="N99" s="869"/>
      <c r="O99" s="869"/>
      <c r="P99" s="869"/>
      <c r="Q99" s="812"/>
      <c r="R99" s="812"/>
    </row>
    <row r="100" spans="1:18" s="18" customFormat="1" x14ac:dyDescent="0.25">
      <c r="A100" s="822"/>
      <c r="B100" s="812"/>
      <c r="C100" s="812"/>
      <c r="D100" s="812"/>
      <c r="E100" s="812"/>
      <c r="F100" s="812"/>
      <c r="G100" s="812"/>
      <c r="H100" s="667" t="s">
        <v>486</v>
      </c>
      <c r="I100" s="667">
        <v>2</v>
      </c>
      <c r="J100" s="812"/>
      <c r="K100" s="812"/>
      <c r="L100" s="812"/>
      <c r="M100" s="869"/>
      <c r="N100" s="869"/>
      <c r="O100" s="869"/>
      <c r="P100" s="869"/>
      <c r="Q100" s="812"/>
      <c r="R100" s="812"/>
    </row>
    <row r="101" spans="1:18" s="18" customFormat="1" ht="30" x14ac:dyDescent="0.25">
      <c r="A101" s="822"/>
      <c r="B101" s="812"/>
      <c r="C101" s="812"/>
      <c r="D101" s="812"/>
      <c r="E101" s="812"/>
      <c r="F101" s="812"/>
      <c r="G101" s="812"/>
      <c r="H101" s="667" t="s">
        <v>477</v>
      </c>
      <c r="I101" s="667">
        <v>1</v>
      </c>
      <c r="J101" s="812"/>
      <c r="K101" s="812"/>
      <c r="L101" s="812"/>
      <c r="M101" s="869"/>
      <c r="N101" s="869"/>
      <c r="O101" s="869"/>
      <c r="P101" s="869"/>
      <c r="Q101" s="812"/>
      <c r="R101" s="812"/>
    </row>
    <row r="102" spans="1:18" s="18" customFormat="1" ht="45" x14ac:dyDescent="0.25">
      <c r="A102" s="822"/>
      <c r="B102" s="812"/>
      <c r="C102" s="812"/>
      <c r="D102" s="812"/>
      <c r="E102" s="812"/>
      <c r="F102" s="812"/>
      <c r="G102" s="812"/>
      <c r="H102" s="667" t="s">
        <v>356</v>
      </c>
      <c r="I102" s="667">
        <v>600</v>
      </c>
      <c r="J102" s="812"/>
      <c r="K102" s="812"/>
      <c r="L102" s="812"/>
      <c r="M102" s="869"/>
      <c r="N102" s="869"/>
      <c r="O102" s="869"/>
      <c r="P102" s="869"/>
      <c r="Q102" s="812"/>
      <c r="R102" s="812"/>
    </row>
    <row r="103" spans="1:18" s="18" customFormat="1" x14ac:dyDescent="0.25">
      <c r="A103" s="822"/>
      <c r="B103" s="812"/>
      <c r="C103" s="812"/>
      <c r="D103" s="812"/>
      <c r="E103" s="812"/>
      <c r="F103" s="812"/>
      <c r="G103" s="812"/>
      <c r="H103" s="667" t="s">
        <v>381</v>
      </c>
      <c r="I103" s="667">
        <v>5</v>
      </c>
      <c r="J103" s="812"/>
      <c r="K103" s="812"/>
      <c r="L103" s="812"/>
      <c r="M103" s="869"/>
      <c r="N103" s="869"/>
      <c r="O103" s="869"/>
      <c r="P103" s="869"/>
      <c r="Q103" s="812"/>
      <c r="R103" s="812"/>
    </row>
    <row r="104" spans="1:18" s="18" customFormat="1" ht="30" x14ac:dyDescent="0.25">
      <c r="A104" s="968"/>
      <c r="B104" s="811"/>
      <c r="C104" s="811"/>
      <c r="D104" s="811"/>
      <c r="E104" s="811"/>
      <c r="F104" s="811"/>
      <c r="G104" s="811"/>
      <c r="H104" s="667" t="s">
        <v>416</v>
      </c>
      <c r="I104" s="667">
        <v>130</v>
      </c>
      <c r="J104" s="811"/>
      <c r="K104" s="811"/>
      <c r="L104" s="811"/>
      <c r="M104" s="861"/>
      <c r="N104" s="861"/>
      <c r="O104" s="861"/>
      <c r="P104" s="861"/>
      <c r="Q104" s="811"/>
      <c r="R104" s="811"/>
    </row>
    <row r="105" spans="1:18" s="18" customFormat="1" ht="42.75" customHeight="1" x14ac:dyDescent="0.25">
      <c r="A105" s="810">
        <v>36</v>
      </c>
      <c r="B105" s="810">
        <v>6</v>
      </c>
      <c r="C105" s="810">
        <v>1</v>
      </c>
      <c r="D105" s="810">
        <v>6</v>
      </c>
      <c r="E105" s="810" t="s">
        <v>488</v>
      </c>
      <c r="F105" s="810" t="s">
        <v>498</v>
      </c>
      <c r="G105" s="810" t="s">
        <v>489</v>
      </c>
      <c r="H105" s="667" t="s">
        <v>310</v>
      </c>
      <c r="I105" s="667">
        <v>13</v>
      </c>
      <c r="J105" s="810" t="s">
        <v>490</v>
      </c>
      <c r="K105" s="810" t="s">
        <v>467</v>
      </c>
      <c r="L105" s="810" t="s">
        <v>253</v>
      </c>
      <c r="M105" s="860"/>
      <c r="N105" s="860">
        <v>87654.68</v>
      </c>
      <c r="O105" s="860"/>
      <c r="P105" s="860">
        <v>71058.600000000006</v>
      </c>
      <c r="Q105" s="810" t="s">
        <v>491</v>
      </c>
      <c r="R105" s="810" t="s">
        <v>492</v>
      </c>
    </row>
    <row r="106" spans="1:18" s="18" customFormat="1" ht="30" x14ac:dyDescent="0.25">
      <c r="A106" s="812"/>
      <c r="B106" s="812"/>
      <c r="C106" s="812"/>
      <c r="D106" s="812"/>
      <c r="E106" s="812"/>
      <c r="F106" s="812"/>
      <c r="G106" s="812"/>
      <c r="H106" s="667" t="s">
        <v>470</v>
      </c>
      <c r="I106" s="667">
        <v>260</v>
      </c>
      <c r="J106" s="812"/>
      <c r="K106" s="812"/>
      <c r="L106" s="812"/>
      <c r="M106" s="869"/>
      <c r="N106" s="869"/>
      <c r="O106" s="869"/>
      <c r="P106" s="869"/>
      <c r="Q106" s="812"/>
      <c r="R106" s="812"/>
    </row>
    <row r="107" spans="1:18" s="18" customFormat="1" x14ac:dyDescent="0.25">
      <c r="A107" s="812"/>
      <c r="B107" s="812"/>
      <c r="C107" s="812"/>
      <c r="D107" s="812"/>
      <c r="E107" s="812"/>
      <c r="F107" s="812"/>
      <c r="G107" s="812"/>
      <c r="H107" s="667" t="s">
        <v>493</v>
      </c>
      <c r="I107" s="667">
        <v>1</v>
      </c>
      <c r="J107" s="812"/>
      <c r="K107" s="812"/>
      <c r="L107" s="812"/>
      <c r="M107" s="869"/>
      <c r="N107" s="869"/>
      <c r="O107" s="869"/>
      <c r="P107" s="869"/>
      <c r="Q107" s="812"/>
      <c r="R107" s="812"/>
    </row>
    <row r="108" spans="1:18" s="18" customFormat="1" ht="30" x14ac:dyDescent="0.25">
      <c r="A108" s="812"/>
      <c r="B108" s="812"/>
      <c r="C108" s="812"/>
      <c r="D108" s="812"/>
      <c r="E108" s="812"/>
      <c r="F108" s="812"/>
      <c r="G108" s="812"/>
      <c r="H108" s="667" t="s">
        <v>494</v>
      </c>
      <c r="I108" s="667">
        <v>3000</v>
      </c>
      <c r="J108" s="812"/>
      <c r="K108" s="812"/>
      <c r="L108" s="812"/>
      <c r="M108" s="869"/>
      <c r="N108" s="869"/>
      <c r="O108" s="869"/>
      <c r="P108" s="869"/>
      <c r="Q108" s="812"/>
      <c r="R108" s="812"/>
    </row>
    <row r="109" spans="1:18" s="18" customFormat="1" x14ac:dyDescent="0.25">
      <c r="A109" s="812"/>
      <c r="B109" s="812"/>
      <c r="C109" s="812"/>
      <c r="D109" s="812"/>
      <c r="E109" s="812"/>
      <c r="F109" s="812"/>
      <c r="G109" s="812"/>
      <c r="H109" s="667" t="s">
        <v>495</v>
      </c>
      <c r="I109" s="667">
        <v>1</v>
      </c>
      <c r="J109" s="812"/>
      <c r="K109" s="812"/>
      <c r="L109" s="812"/>
      <c r="M109" s="869"/>
      <c r="N109" s="869"/>
      <c r="O109" s="869"/>
      <c r="P109" s="869"/>
      <c r="Q109" s="812"/>
      <c r="R109" s="812"/>
    </row>
    <row r="110" spans="1:18" s="18" customFormat="1" ht="30" x14ac:dyDescent="0.25">
      <c r="A110" s="812"/>
      <c r="B110" s="812"/>
      <c r="C110" s="812"/>
      <c r="D110" s="812"/>
      <c r="E110" s="812"/>
      <c r="F110" s="812"/>
      <c r="G110" s="812"/>
      <c r="H110" s="667" t="s">
        <v>416</v>
      </c>
      <c r="I110" s="667">
        <v>117</v>
      </c>
      <c r="J110" s="812"/>
      <c r="K110" s="812"/>
      <c r="L110" s="812"/>
      <c r="M110" s="869"/>
      <c r="N110" s="869"/>
      <c r="O110" s="869"/>
      <c r="P110" s="869"/>
      <c r="Q110" s="812"/>
      <c r="R110" s="812"/>
    </row>
    <row r="111" spans="1:18" s="18" customFormat="1" ht="30" x14ac:dyDescent="0.25">
      <c r="A111" s="812"/>
      <c r="B111" s="812"/>
      <c r="C111" s="812"/>
      <c r="D111" s="812"/>
      <c r="E111" s="812"/>
      <c r="F111" s="812"/>
      <c r="G111" s="812"/>
      <c r="H111" s="667" t="s">
        <v>496</v>
      </c>
      <c r="I111" s="667">
        <v>1</v>
      </c>
      <c r="J111" s="812"/>
      <c r="K111" s="812"/>
      <c r="L111" s="812"/>
      <c r="M111" s="869"/>
      <c r="N111" s="869"/>
      <c r="O111" s="869"/>
      <c r="P111" s="869"/>
      <c r="Q111" s="812"/>
      <c r="R111" s="812"/>
    </row>
    <row r="112" spans="1:18" s="18" customFormat="1" ht="68.25" customHeight="1" x14ac:dyDescent="0.25">
      <c r="A112" s="811"/>
      <c r="B112" s="811"/>
      <c r="C112" s="811"/>
      <c r="D112" s="811"/>
      <c r="E112" s="811"/>
      <c r="F112" s="811"/>
      <c r="G112" s="811"/>
      <c r="H112" s="667" t="s">
        <v>497</v>
      </c>
      <c r="I112" s="667">
        <v>285</v>
      </c>
      <c r="J112" s="811"/>
      <c r="K112" s="811"/>
      <c r="L112" s="811"/>
      <c r="M112" s="861"/>
      <c r="N112" s="861"/>
      <c r="O112" s="861"/>
      <c r="P112" s="861"/>
      <c r="Q112" s="811"/>
      <c r="R112" s="811"/>
    </row>
    <row r="113" spans="1:19" ht="131.25" customHeight="1" x14ac:dyDescent="0.25">
      <c r="A113" s="829">
        <v>37</v>
      </c>
      <c r="B113" s="829">
        <v>1</v>
      </c>
      <c r="C113" s="829">
        <v>1</v>
      </c>
      <c r="D113" s="829">
        <v>6</v>
      </c>
      <c r="E113" s="829" t="s">
        <v>499</v>
      </c>
      <c r="F113" s="829" t="s">
        <v>500</v>
      </c>
      <c r="G113" s="829" t="s">
        <v>291</v>
      </c>
      <c r="H113" s="75" t="s">
        <v>477</v>
      </c>
      <c r="I113" s="75">
        <v>1</v>
      </c>
      <c r="J113" s="829" t="s">
        <v>501</v>
      </c>
      <c r="K113" s="829" t="s">
        <v>467</v>
      </c>
      <c r="L113" s="829" t="s">
        <v>258</v>
      </c>
      <c r="M113" s="1038"/>
      <c r="N113" s="1038">
        <v>51284.86</v>
      </c>
      <c r="O113" s="1038"/>
      <c r="P113" s="1038">
        <v>44592.5</v>
      </c>
      <c r="Q113" s="829" t="s">
        <v>358</v>
      </c>
      <c r="R113" s="829" t="s">
        <v>359</v>
      </c>
      <c r="S113" s="22"/>
    </row>
    <row r="114" spans="1:19" ht="132" customHeight="1" x14ac:dyDescent="0.25">
      <c r="A114" s="831"/>
      <c r="B114" s="831"/>
      <c r="C114" s="831"/>
      <c r="D114" s="831"/>
      <c r="E114" s="831"/>
      <c r="F114" s="831"/>
      <c r="G114" s="831"/>
      <c r="H114" s="75" t="s">
        <v>356</v>
      </c>
      <c r="I114" s="75">
        <v>500</v>
      </c>
      <c r="J114" s="831"/>
      <c r="K114" s="831"/>
      <c r="L114" s="831"/>
      <c r="M114" s="1039"/>
      <c r="N114" s="1039"/>
      <c r="O114" s="1039"/>
      <c r="P114" s="1039"/>
      <c r="Q114" s="831"/>
      <c r="R114" s="831"/>
      <c r="S114" s="22"/>
    </row>
    <row r="115" spans="1:19" ht="75" customHeight="1" x14ac:dyDescent="0.25">
      <c r="A115" s="859">
        <v>38</v>
      </c>
      <c r="B115" s="859">
        <v>1</v>
      </c>
      <c r="C115" s="859">
        <v>1</v>
      </c>
      <c r="D115" s="859">
        <v>6</v>
      </c>
      <c r="E115" s="859" t="s">
        <v>502</v>
      </c>
      <c r="F115" s="859" t="s">
        <v>503</v>
      </c>
      <c r="G115" s="859" t="s">
        <v>504</v>
      </c>
      <c r="H115" s="113" t="s">
        <v>310</v>
      </c>
      <c r="I115" s="113">
        <v>4</v>
      </c>
      <c r="J115" s="859" t="s">
        <v>505</v>
      </c>
      <c r="K115" s="859" t="s">
        <v>467</v>
      </c>
      <c r="L115" s="859" t="s">
        <v>258</v>
      </c>
      <c r="M115" s="864"/>
      <c r="N115" s="864">
        <v>31657.03</v>
      </c>
      <c r="O115" s="864"/>
      <c r="P115" s="864">
        <v>27669.83</v>
      </c>
      <c r="Q115" s="859" t="s">
        <v>506</v>
      </c>
      <c r="R115" s="859" t="s">
        <v>507</v>
      </c>
      <c r="S115" s="22"/>
    </row>
    <row r="116" spans="1:19" ht="66" customHeight="1" x14ac:dyDescent="0.25">
      <c r="A116" s="859"/>
      <c r="B116" s="859"/>
      <c r="C116" s="859"/>
      <c r="D116" s="859"/>
      <c r="E116" s="859"/>
      <c r="F116" s="859"/>
      <c r="G116" s="859"/>
      <c r="H116" s="113" t="s">
        <v>353</v>
      </c>
      <c r="I116" s="113">
        <v>63</v>
      </c>
      <c r="J116" s="859"/>
      <c r="K116" s="859"/>
      <c r="L116" s="859"/>
      <c r="M116" s="864"/>
      <c r="N116" s="864"/>
      <c r="O116" s="864"/>
      <c r="P116" s="864"/>
      <c r="Q116" s="859"/>
      <c r="R116" s="859"/>
      <c r="S116" s="22"/>
    </row>
    <row r="117" spans="1:19" ht="40.5" customHeight="1" x14ac:dyDescent="0.25">
      <c r="A117" s="859"/>
      <c r="B117" s="859"/>
      <c r="C117" s="859"/>
      <c r="D117" s="859"/>
      <c r="E117" s="859"/>
      <c r="F117" s="859"/>
      <c r="G117" s="859"/>
      <c r="H117" s="113" t="s">
        <v>314</v>
      </c>
      <c r="I117" s="113">
        <v>1</v>
      </c>
      <c r="J117" s="859"/>
      <c r="K117" s="859"/>
      <c r="L117" s="859"/>
      <c r="M117" s="864"/>
      <c r="N117" s="864"/>
      <c r="O117" s="864"/>
      <c r="P117" s="864"/>
      <c r="Q117" s="859"/>
      <c r="R117" s="859"/>
      <c r="S117" s="22"/>
    </row>
    <row r="118" spans="1:19" ht="45.75" customHeight="1" x14ac:dyDescent="0.25">
      <c r="A118" s="859"/>
      <c r="B118" s="859"/>
      <c r="C118" s="859"/>
      <c r="D118" s="859"/>
      <c r="E118" s="859"/>
      <c r="F118" s="859"/>
      <c r="G118" s="859"/>
      <c r="H118" s="113" t="s">
        <v>508</v>
      </c>
      <c r="I118" s="113">
        <v>49</v>
      </c>
      <c r="J118" s="859"/>
      <c r="K118" s="859"/>
      <c r="L118" s="859"/>
      <c r="M118" s="864"/>
      <c r="N118" s="864"/>
      <c r="O118" s="864"/>
      <c r="P118" s="864"/>
      <c r="Q118" s="859"/>
      <c r="R118" s="859"/>
      <c r="S118" s="22"/>
    </row>
    <row r="119" spans="1:19" ht="104.25" customHeight="1" x14ac:dyDescent="0.25">
      <c r="A119" s="832">
        <v>39</v>
      </c>
      <c r="B119" s="832">
        <v>1</v>
      </c>
      <c r="C119" s="832">
        <v>1</v>
      </c>
      <c r="D119" s="832">
        <v>6</v>
      </c>
      <c r="E119" s="832" t="s">
        <v>509</v>
      </c>
      <c r="F119" s="832" t="s">
        <v>510</v>
      </c>
      <c r="G119" s="832" t="s">
        <v>342</v>
      </c>
      <c r="H119" s="75" t="s">
        <v>511</v>
      </c>
      <c r="I119" s="75">
        <v>1</v>
      </c>
      <c r="J119" s="832" t="s">
        <v>512</v>
      </c>
      <c r="K119" s="832" t="s">
        <v>467</v>
      </c>
      <c r="L119" s="832" t="s">
        <v>253</v>
      </c>
      <c r="M119" s="1046"/>
      <c r="N119" s="1046">
        <v>26585</v>
      </c>
      <c r="O119" s="1046"/>
      <c r="P119" s="1046">
        <v>23385</v>
      </c>
      <c r="Q119" s="832" t="s">
        <v>305</v>
      </c>
      <c r="R119" s="832" t="s">
        <v>306</v>
      </c>
      <c r="S119" s="22"/>
    </row>
    <row r="120" spans="1:19" ht="115.5" customHeight="1" x14ac:dyDescent="0.25">
      <c r="A120" s="832"/>
      <c r="B120" s="832"/>
      <c r="C120" s="832"/>
      <c r="D120" s="832"/>
      <c r="E120" s="832"/>
      <c r="F120" s="832"/>
      <c r="G120" s="832"/>
      <c r="H120" s="75" t="s">
        <v>343</v>
      </c>
      <c r="I120" s="75">
        <v>250</v>
      </c>
      <c r="J120" s="832"/>
      <c r="K120" s="832"/>
      <c r="L120" s="832"/>
      <c r="M120" s="1046"/>
      <c r="N120" s="1046"/>
      <c r="O120" s="1046"/>
      <c r="P120" s="1046"/>
      <c r="Q120" s="832"/>
      <c r="R120" s="832"/>
      <c r="S120" s="22"/>
    </row>
    <row r="121" spans="1:19" ht="108.75" customHeight="1" x14ac:dyDescent="0.25">
      <c r="A121" s="832">
        <v>40</v>
      </c>
      <c r="B121" s="832">
        <v>6</v>
      </c>
      <c r="C121" s="832">
        <v>1</v>
      </c>
      <c r="D121" s="832">
        <v>6</v>
      </c>
      <c r="E121" s="832" t="s">
        <v>513</v>
      </c>
      <c r="F121" s="832" t="s">
        <v>514</v>
      </c>
      <c r="G121" s="832" t="s">
        <v>291</v>
      </c>
      <c r="H121" s="75" t="s">
        <v>477</v>
      </c>
      <c r="I121" s="75">
        <v>1</v>
      </c>
      <c r="J121" s="832" t="s">
        <v>515</v>
      </c>
      <c r="K121" s="832" t="s">
        <v>467</v>
      </c>
      <c r="L121" s="832" t="s">
        <v>253</v>
      </c>
      <c r="M121" s="1046"/>
      <c r="N121" s="1046">
        <v>54099.35</v>
      </c>
      <c r="O121" s="1046"/>
      <c r="P121" s="1046">
        <v>47799.35</v>
      </c>
      <c r="Q121" s="832" t="s">
        <v>516</v>
      </c>
      <c r="R121" s="832" t="s">
        <v>517</v>
      </c>
      <c r="S121" s="22"/>
    </row>
    <row r="122" spans="1:19" ht="117.75" customHeight="1" x14ac:dyDescent="0.25">
      <c r="A122" s="832"/>
      <c r="B122" s="832"/>
      <c r="C122" s="832"/>
      <c r="D122" s="832"/>
      <c r="E122" s="832"/>
      <c r="F122" s="832"/>
      <c r="G122" s="832"/>
      <c r="H122" s="75" t="s">
        <v>356</v>
      </c>
      <c r="I122" s="75">
        <v>300</v>
      </c>
      <c r="J122" s="832"/>
      <c r="K122" s="832"/>
      <c r="L122" s="832"/>
      <c r="M122" s="1046"/>
      <c r="N122" s="1046"/>
      <c r="O122" s="1046"/>
      <c r="P122" s="1046"/>
      <c r="Q122" s="832"/>
      <c r="R122" s="832"/>
      <c r="S122" s="22"/>
    </row>
    <row r="123" spans="1:19" x14ac:dyDescent="0.25">
      <c r="A123" s="870">
        <v>41</v>
      </c>
      <c r="B123" s="870">
        <v>3</v>
      </c>
      <c r="C123" s="870">
        <v>1</v>
      </c>
      <c r="D123" s="870">
        <v>9</v>
      </c>
      <c r="E123" s="870" t="s">
        <v>518</v>
      </c>
      <c r="F123" s="870" t="s">
        <v>519</v>
      </c>
      <c r="G123" s="870" t="s">
        <v>376</v>
      </c>
      <c r="H123" s="113" t="s">
        <v>486</v>
      </c>
      <c r="I123" s="113">
        <v>1</v>
      </c>
      <c r="J123" s="870" t="s">
        <v>377</v>
      </c>
      <c r="K123" s="870" t="s">
        <v>467</v>
      </c>
      <c r="L123" s="870" t="s">
        <v>127</v>
      </c>
      <c r="M123" s="1043"/>
      <c r="N123" s="1043">
        <v>68789</v>
      </c>
      <c r="O123" s="1043"/>
      <c r="P123" s="1043">
        <v>59039</v>
      </c>
      <c r="Q123" s="870" t="s">
        <v>378</v>
      </c>
      <c r="R123" s="870" t="s">
        <v>520</v>
      </c>
      <c r="S123" s="22"/>
    </row>
    <row r="124" spans="1:19" ht="30" x14ac:dyDescent="0.25">
      <c r="A124" s="1042"/>
      <c r="B124" s="1042"/>
      <c r="C124" s="1042"/>
      <c r="D124" s="1042"/>
      <c r="E124" s="1042"/>
      <c r="F124" s="1042"/>
      <c r="G124" s="1042"/>
      <c r="H124" s="113" t="s">
        <v>339</v>
      </c>
      <c r="I124" s="113">
        <v>50</v>
      </c>
      <c r="J124" s="1042"/>
      <c r="K124" s="1042"/>
      <c r="L124" s="1042"/>
      <c r="M124" s="1044"/>
      <c r="N124" s="1044"/>
      <c r="O124" s="1044"/>
      <c r="P124" s="1044"/>
      <c r="Q124" s="1042"/>
      <c r="R124" s="1042"/>
      <c r="S124" s="22"/>
    </row>
    <row r="125" spans="1:19" x14ac:dyDescent="0.25">
      <c r="A125" s="1042"/>
      <c r="B125" s="1042"/>
      <c r="C125" s="1042"/>
      <c r="D125" s="1042"/>
      <c r="E125" s="1042"/>
      <c r="F125" s="1042"/>
      <c r="G125" s="1042"/>
      <c r="H125" s="113" t="s">
        <v>381</v>
      </c>
      <c r="I125" s="113">
        <v>5</v>
      </c>
      <c r="J125" s="1042"/>
      <c r="K125" s="1042"/>
      <c r="L125" s="1042"/>
      <c r="M125" s="1044"/>
      <c r="N125" s="1044"/>
      <c r="O125" s="1044"/>
      <c r="P125" s="1044"/>
      <c r="Q125" s="1042"/>
      <c r="R125" s="1042"/>
      <c r="S125" s="22"/>
    </row>
    <row r="126" spans="1:19" ht="30" x14ac:dyDescent="0.25">
      <c r="A126" s="1042"/>
      <c r="B126" s="1042"/>
      <c r="C126" s="1042"/>
      <c r="D126" s="1042"/>
      <c r="E126" s="1042"/>
      <c r="F126" s="1042"/>
      <c r="G126" s="1042"/>
      <c r="H126" s="113" t="s">
        <v>382</v>
      </c>
      <c r="I126" s="113">
        <v>75</v>
      </c>
      <c r="J126" s="1042"/>
      <c r="K126" s="1042"/>
      <c r="L126" s="1042"/>
      <c r="M126" s="1044"/>
      <c r="N126" s="1044"/>
      <c r="O126" s="1044"/>
      <c r="P126" s="1044"/>
      <c r="Q126" s="1042"/>
      <c r="R126" s="1042"/>
      <c r="S126" s="22"/>
    </row>
    <row r="127" spans="1:19" ht="30" x14ac:dyDescent="0.25">
      <c r="A127" s="1042"/>
      <c r="B127" s="1042"/>
      <c r="C127" s="1042"/>
      <c r="D127" s="1042"/>
      <c r="E127" s="1042"/>
      <c r="F127" s="1042"/>
      <c r="G127" s="1042"/>
      <c r="H127" s="113" t="s">
        <v>521</v>
      </c>
      <c r="I127" s="150">
        <v>100000</v>
      </c>
      <c r="J127" s="1042"/>
      <c r="K127" s="1042"/>
      <c r="L127" s="1042"/>
      <c r="M127" s="1044"/>
      <c r="N127" s="1044"/>
      <c r="O127" s="1044"/>
      <c r="P127" s="1044"/>
      <c r="Q127" s="1042"/>
      <c r="R127" s="1042"/>
      <c r="S127" s="22"/>
    </row>
    <row r="128" spans="1:19" ht="30" x14ac:dyDescent="0.25">
      <c r="A128" s="1042"/>
      <c r="B128" s="1042"/>
      <c r="C128" s="1042"/>
      <c r="D128" s="1042"/>
      <c r="E128" s="1042"/>
      <c r="F128" s="1042"/>
      <c r="G128" s="1042"/>
      <c r="H128" s="113" t="s">
        <v>383</v>
      </c>
      <c r="I128" s="113">
        <v>40</v>
      </c>
      <c r="J128" s="1042"/>
      <c r="K128" s="1042"/>
      <c r="L128" s="1042"/>
      <c r="M128" s="1044"/>
      <c r="N128" s="1044"/>
      <c r="O128" s="1044"/>
      <c r="P128" s="1044"/>
      <c r="Q128" s="1042"/>
      <c r="R128" s="1042"/>
      <c r="S128" s="22"/>
    </row>
    <row r="129" spans="1:19" ht="30" x14ac:dyDescent="0.25">
      <c r="A129" s="1042"/>
      <c r="B129" s="1042"/>
      <c r="C129" s="1042"/>
      <c r="D129" s="1042"/>
      <c r="E129" s="1042"/>
      <c r="F129" s="1042"/>
      <c r="G129" s="1042"/>
      <c r="H129" s="113" t="s">
        <v>384</v>
      </c>
      <c r="I129" s="113">
        <v>6</v>
      </c>
      <c r="J129" s="1042"/>
      <c r="K129" s="1042"/>
      <c r="L129" s="1042"/>
      <c r="M129" s="1044"/>
      <c r="N129" s="1044"/>
      <c r="O129" s="1044"/>
      <c r="P129" s="1044"/>
      <c r="Q129" s="1042"/>
      <c r="R129" s="1042"/>
      <c r="S129" s="22"/>
    </row>
    <row r="130" spans="1:19" x14ac:dyDescent="0.25">
      <c r="A130" s="1042"/>
      <c r="B130" s="1042"/>
      <c r="C130" s="1042"/>
      <c r="D130" s="1042"/>
      <c r="E130" s="1042"/>
      <c r="F130" s="1042"/>
      <c r="G130" s="1042"/>
      <c r="H130" s="113" t="s">
        <v>385</v>
      </c>
      <c r="I130" s="113">
        <v>1</v>
      </c>
      <c r="J130" s="1042"/>
      <c r="K130" s="1042"/>
      <c r="L130" s="1042"/>
      <c r="M130" s="1044"/>
      <c r="N130" s="1044"/>
      <c r="O130" s="1044"/>
      <c r="P130" s="1044"/>
      <c r="Q130" s="1042"/>
      <c r="R130" s="1042"/>
      <c r="S130" s="22"/>
    </row>
    <row r="131" spans="1:19" ht="30" x14ac:dyDescent="0.25">
      <c r="A131" s="1042"/>
      <c r="B131" s="1042"/>
      <c r="C131" s="1042"/>
      <c r="D131" s="1042"/>
      <c r="E131" s="1042"/>
      <c r="F131" s="1042"/>
      <c r="G131" s="1042"/>
      <c r="H131" s="113" t="s">
        <v>386</v>
      </c>
      <c r="I131" s="113">
        <v>100</v>
      </c>
      <c r="J131" s="1042"/>
      <c r="K131" s="1042"/>
      <c r="L131" s="1042"/>
      <c r="M131" s="1044"/>
      <c r="N131" s="1044"/>
      <c r="O131" s="1044"/>
      <c r="P131" s="1044"/>
      <c r="Q131" s="1042"/>
      <c r="R131" s="1042"/>
      <c r="S131" s="22"/>
    </row>
    <row r="132" spans="1:19" ht="30" x14ac:dyDescent="0.25">
      <c r="A132" s="1042"/>
      <c r="B132" s="1042"/>
      <c r="C132" s="1042"/>
      <c r="D132" s="1042"/>
      <c r="E132" s="1042"/>
      <c r="F132" s="1042"/>
      <c r="G132" s="1042"/>
      <c r="H132" s="113" t="s">
        <v>522</v>
      </c>
      <c r="I132" s="113">
        <v>1</v>
      </c>
      <c r="J132" s="1042"/>
      <c r="K132" s="1042"/>
      <c r="L132" s="1042"/>
      <c r="M132" s="1044"/>
      <c r="N132" s="1044"/>
      <c r="O132" s="1044"/>
      <c r="P132" s="1044"/>
      <c r="Q132" s="1042"/>
      <c r="R132" s="1042"/>
      <c r="S132" s="22"/>
    </row>
    <row r="133" spans="1:19" ht="60" x14ac:dyDescent="0.25">
      <c r="A133" s="871"/>
      <c r="B133" s="871"/>
      <c r="C133" s="871"/>
      <c r="D133" s="871"/>
      <c r="E133" s="871"/>
      <c r="F133" s="871"/>
      <c r="G133" s="871"/>
      <c r="H133" s="113" t="s">
        <v>523</v>
      </c>
      <c r="I133" s="113">
        <v>300</v>
      </c>
      <c r="J133" s="871"/>
      <c r="K133" s="871"/>
      <c r="L133" s="871"/>
      <c r="M133" s="1045"/>
      <c r="N133" s="1045"/>
      <c r="O133" s="1045"/>
      <c r="P133" s="1045"/>
      <c r="Q133" s="871"/>
      <c r="R133" s="871"/>
      <c r="S133" s="22"/>
    </row>
    <row r="134" spans="1:19" ht="30" x14ac:dyDescent="0.25">
      <c r="A134" s="829">
        <v>42</v>
      </c>
      <c r="B134" s="829">
        <v>2</v>
      </c>
      <c r="C134" s="829">
        <v>1</v>
      </c>
      <c r="D134" s="829">
        <v>9</v>
      </c>
      <c r="E134" s="829" t="s">
        <v>524</v>
      </c>
      <c r="F134" s="829" t="s">
        <v>525</v>
      </c>
      <c r="G134" s="829" t="s">
        <v>526</v>
      </c>
      <c r="H134" s="113" t="s">
        <v>527</v>
      </c>
      <c r="I134" s="113">
        <v>800</v>
      </c>
      <c r="J134" s="829" t="s">
        <v>335</v>
      </c>
      <c r="K134" s="829" t="s">
        <v>467</v>
      </c>
      <c r="L134" s="829" t="s">
        <v>482</v>
      </c>
      <c r="M134" s="1038"/>
      <c r="N134" s="1038">
        <v>66520</v>
      </c>
      <c r="O134" s="1038"/>
      <c r="P134" s="1038">
        <v>60400</v>
      </c>
      <c r="Q134" s="829" t="s">
        <v>528</v>
      </c>
      <c r="R134" s="829" t="s">
        <v>529</v>
      </c>
      <c r="S134" s="22"/>
    </row>
    <row r="135" spans="1:19" ht="23.25" customHeight="1" x14ac:dyDescent="0.25">
      <c r="A135" s="830"/>
      <c r="B135" s="830"/>
      <c r="C135" s="830"/>
      <c r="D135" s="830"/>
      <c r="E135" s="830"/>
      <c r="F135" s="830"/>
      <c r="G135" s="830"/>
      <c r="H135" s="870" t="s">
        <v>530</v>
      </c>
      <c r="I135" s="870">
        <v>1</v>
      </c>
      <c r="J135" s="830"/>
      <c r="K135" s="830"/>
      <c r="L135" s="830"/>
      <c r="M135" s="1047"/>
      <c r="N135" s="1047"/>
      <c r="O135" s="1047"/>
      <c r="P135" s="1047"/>
      <c r="Q135" s="830"/>
      <c r="R135" s="830"/>
      <c r="S135" s="22"/>
    </row>
    <row r="136" spans="1:19" ht="19.5" customHeight="1" x14ac:dyDescent="0.25">
      <c r="A136" s="830"/>
      <c r="B136" s="830"/>
      <c r="C136" s="830"/>
      <c r="D136" s="830"/>
      <c r="E136" s="830"/>
      <c r="F136" s="830"/>
      <c r="G136" s="830"/>
      <c r="H136" s="871"/>
      <c r="I136" s="871"/>
      <c r="J136" s="830"/>
      <c r="K136" s="830"/>
      <c r="L136" s="830"/>
      <c r="M136" s="1047"/>
      <c r="N136" s="1047"/>
      <c r="O136" s="1047"/>
      <c r="P136" s="1047"/>
      <c r="Q136" s="830"/>
      <c r="R136" s="830"/>
      <c r="S136" s="22"/>
    </row>
    <row r="137" spans="1:19" ht="31.5" customHeight="1" x14ac:dyDescent="0.25">
      <c r="A137" s="830"/>
      <c r="B137" s="830"/>
      <c r="C137" s="830"/>
      <c r="D137" s="830"/>
      <c r="E137" s="830"/>
      <c r="F137" s="830"/>
      <c r="G137" s="830"/>
      <c r="H137" s="113" t="s">
        <v>486</v>
      </c>
      <c r="I137" s="113">
        <v>1</v>
      </c>
      <c r="J137" s="830"/>
      <c r="K137" s="830"/>
      <c r="L137" s="830"/>
      <c r="M137" s="1047"/>
      <c r="N137" s="1047"/>
      <c r="O137" s="1047"/>
      <c r="P137" s="1047"/>
      <c r="Q137" s="830"/>
      <c r="R137" s="830"/>
      <c r="S137" s="22"/>
    </row>
    <row r="138" spans="1:19" ht="37.5" customHeight="1" x14ac:dyDescent="0.25">
      <c r="A138" s="830"/>
      <c r="B138" s="830"/>
      <c r="C138" s="830"/>
      <c r="D138" s="830"/>
      <c r="E138" s="830"/>
      <c r="F138" s="830"/>
      <c r="G138" s="830"/>
      <c r="H138" s="113" t="s">
        <v>485</v>
      </c>
      <c r="I138" s="113">
        <v>40</v>
      </c>
      <c r="J138" s="830"/>
      <c r="K138" s="830"/>
      <c r="L138" s="830"/>
      <c r="M138" s="1047"/>
      <c r="N138" s="1047"/>
      <c r="O138" s="1047"/>
      <c r="P138" s="1047"/>
      <c r="Q138" s="830"/>
      <c r="R138" s="830"/>
      <c r="S138" s="22"/>
    </row>
    <row r="139" spans="1:19" ht="35.25" customHeight="1" x14ac:dyDescent="0.25">
      <c r="A139" s="830"/>
      <c r="B139" s="830"/>
      <c r="C139" s="830"/>
      <c r="D139" s="830"/>
      <c r="E139" s="830"/>
      <c r="F139" s="830"/>
      <c r="G139" s="830"/>
      <c r="H139" s="113" t="s">
        <v>302</v>
      </c>
      <c r="I139" s="113">
        <v>200</v>
      </c>
      <c r="J139" s="830"/>
      <c r="K139" s="830"/>
      <c r="L139" s="830"/>
      <c r="M139" s="1047"/>
      <c r="N139" s="1047"/>
      <c r="O139" s="1047"/>
      <c r="P139" s="1047"/>
      <c r="Q139" s="830"/>
      <c r="R139" s="830"/>
      <c r="S139" s="22"/>
    </row>
    <row r="140" spans="1:19" ht="22.5" customHeight="1" x14ac:dyDescent="0.25">
      <c r="A140" s="830"/>
      <c r="B140" s="830"/>
      <c r="C140" s="830"/>
      <c r="D140" s="830"/>
      <c r="E140" s="830"/>
      <c r="F140" s="830"/>
      <c r="G140" s="830"/>
      <c r="H140" s="113" t="s">
        <v>384</v>
      </c>
      <c r="I140" s="113">
        <v>2</v>
      </c>
      <c r="J140" s="830"/>
      <c r="K140" s="830"/>
      <c r="L140" s="830"/>
      <c r="M140" s="1047"/>
      <c r="N140" s="1047"/>
      <c r="O140" s="1047"/>
      <c r="P140" s="1047"/>
      <c r="Q140" s="830"/>
      <c r="R140" s="830"/>
      <c r="S140" s="22"/>
    </row>
    <row r="141" spans="1:19" ht="30" x14ac:dyDescent="0.25">
      <c r="A141" s="831"/>
      <c r="B141" s="831"/>
      <c r="C141" s="831"/>
      <c r="D141" s="831"/>
      <c r="E141" s="831"/>
      <c r="F141" s="831"/>
      <c r="G141" s="831"/>
      <c r="H141" s="92" t="s">
        <v>531</v>
      </c>
      <c r="I141" s="92">
        <v>20</v>
      </c>
      <c r="J141" s="831"/>
      <c r="K141" s="831"/>
      <c r="L141" s="831"/>
      <c r="M141" s="1039"/>
      <c r="N141" s="1039"/>
      <c r="O141" s="1039"/>
      <c r="P141" s="1039"/>
      <c r="Q141" s="831"/>
      <c r="R141" s="831"/>
      <c r="S141" s="22"/>
    </row>
    <row r="142" spans="1:19" ht="117.75" customHeight="1" x14ac:dyDescent="0.25">
      <c r="A142" s="870">
        <v>43</v>
      </c>
      <c r="B142" s="870">
        <v>6</v>
      </c>
      <c r="C142" s="870">
        <v>1</v>
      </c>
      <c r="D142" s="870">
        <v>9</v>
      </c>
      <c r="E142" s="870" t="s">
        <v>532</v>
      </c>
      <c r="F142" s="870" t="s">
        <v>533</v>
      </c>
      <c r="G142" s="870" t="s">
        <v>250</v>
      </c>
      <c r="H142" s="113" t="s">
        <v>314</v>
      </c>
      <c r="I142" s="113">
        <v>3</v>
      </c>
      <c r="J142" s="870" t="s">
        <v>534</v>
      </c>
      <c r="K142" s="870" t="s">
        <v>467</v>
      </c>
      <c r="L142" s="870" t="s">
        <v>275</v>
      </c>
      <c r="M142" s="1043"/>
      <c r="N142" s="1043">
        <v>50562.28</v>
      </c>
      <c r="O142" s="1043"/>
      <c r="P142" s="1043">
        <v>45914.52</v>
      </c>
      <c r="Q142" s="870" t="s">
        <v>535</v>
      </c>
      <c r="R142" s="870" t="s">
        <v>536</v>
      </c>
      <c r="S142" s="22"/>
    </row>
    <row r="143" spans="1:19" ht="103.5" customHeight="1" x14ac:dyDescent="0.25">
      <c r="A143" s="871"/>
      <c r="B143" s="871"/>
      <c r="C143" s="871"/>
      <c r="D143" s="871"/>
      <c r="E143" s="871"/>
      <c r="F143" s="871"/>
      <c r="G143" s="871"/>
      <c r="H143" s="113" t="s">
        <v>391</v>
      </c>
      <c r="I143" s="113">
        <v>60</v>
      </c>
      <c r="J143" s="871"/>
      <c r="K143" s="871"/>
      <c r="L143" s="871"/>
      <c r="M143" s="1045"/>
      <c r="N143" s="1045"/>
      <c r="O143" s="1045"/>
      <c r="P143" s="1045"/>
      <c r="Q143" s="871"/>
      <c r="R143" s="871"/>
      <c r="S143" s="22"/>
    </row>
    <row r="144" spans="1:19" ht="34.5" customHeight="1" x14ac:dyDescent="0.25">
      <c r="A144" s="1048">
        <v>44</v>
      </c>
      <c r="B144" s="886">
        <v>2</v>
      </c>
      <c r="C144" s="886">
        <v>1</v>
      </c>
      <c r="D144" s="886">
        <v>9</v>
      </c>
      <c r="E144" s="886" t="s">
        <v>537</v>
      </c>
      <c r="F144" s="829" t="s">
        <v>538</v>
      </c>
      <c r="G144" s="886" t="s">
        <v>539</v>
      </c>
      <c r="H144" s="870" t="s">
        <v>540</v>
      </c>
      <c r="I144" s="870">
        <v>1</v>
      </c>
      <c r="J144" s="886" t="s">
        <v>399</v>
      </c>
      <c r="K144" s="886" t="s">
        <v>467</v>
      </c>
      <c r="L144" s="886" t="s">
        <v>541</v>
      </c>
      <c r="M144" s="1038"/>
      <c r="N144" s="1051">
        <v>86885.22</v>
      </c>
      <c r="O144" s="1038"/>
      <c r="P144" s="1051">
        <v>77677.52</v>
      </c>
      <c r="Q144" s="829" t="s">
        <v>542</v>
      </c>
      <c r="R144" s="829" t="s">
        <v>543</v>
      </c>
      <c r="S144" s="22"/>
    </row>
    <row r="145" spans="1:19" ht="25.5" customHeight="1" x14ac:dyDescent="0.25">
      <c r="A145" s="1049"/>
      <c r="B145" s="889"/>
      <c r="C145" s="889"/>
      <c r="D145" s="889"/>
      <c r="E145" s="889"/>
      <c r="F145" s="830"/>
      <c r="G145" s="889"/>
      <c r="H145" s="871"/>
      <c r="I145" s="871"/>
      <c r="J145" s="889"/>
      <c r="K145" s="889"/>
      <c r="L145" s="889"/>
      <c r="M145" s="1047"/>
      <c r="N145" s="1052"/>
      <c r="O145" s="1047"/>
      <c r="P145" s="1052"/>
      <c r="Q145" s="830"/>
      <c r="R145" s="830"/>
      <c r="S145" s="22"/>
    </row>
    <row r="146" spans="1:19" ht="36" customHeight="1" x14ac:dyDescent="0.25">
      <c r="A146" s="1049"/>
      <c r="B146" s="889"/>
      <c r="C146" s="889"/>
      <c r="D146" s="889"/>
      <c r="E146" s="889"/>
      <c r="F146" s="830"/>
      <c r="G146" s="889"/>
      <c r="H146" s="113" t="s">
        <v>544</v>
      </c>
      <c r="I146" s="113">
        <v>84</v>
      </c>
      <c r="J146" s="889"/>
      <c r="K146" s="889"/>
      <c r="L146" s="889"/>
      <c r="M146" s="1047"/>
      <c r="N146" s="1052"/>
      <c r="O146" s="1047"/>
      <c r="P146" s="1052"/>
      <c r="Q146" s="830"/>
      <c r="R146" s="830"/>
      <c r="S146" s="22"/>
    </row>
    <row r="147" spans="1:19" ht="36.75" customHeight="1" x14ac:dyDescent="0.25">
      <c r="A147" s="1049"/>
      <c r="B147" s="889"/>
      <c r="C147" s="889"/>
      <c r="D147" s="889"/>
      <c r="E147" s="889"/>
      <c r="F147" s="830"/>
      <c r="G147" s="889"/>
      <c r="H147" s="113" t="s">
        <v>545</v>
      </c>
      <c r="I147" s="113">
        <v>3</v>
      </c>
      <c r="J147" s="889"/>
      <c r="K147" s="889"/>
      <c r="L147" s="889"/>
      <c r="M147" s="1047"/>
      <c r="N147" s="1052"/>
      <c r="O147" s="1047"/>
      <c r="P147" s="1052"/>
      <c r="Q147" s="830"/>
      <c r="R147" s="830"/>
      <c r="S147" s="22"/>
    </row>
    <row r="148" spans="1:19" ht="34.5" customHeight="1" x14ac:dyDescent="0.25">
      <c r="A148" s="1049"/>
      <c r="B148" s="889"/>
      <c r="C148" s="889"/>
      <c r="D148" s="889"/>
      <c r="E148" s="889"/>
      <c r="F148" s="830"/>
      <c r="G148" s="889"/>
      <c r="H148" s="113" t="s">
        <v>546</v>
      </c>
      <c r="I148" s="113">
        <v>84</v>
      </c>
      <c r="J148" s="889"/>
      <c r="K148" s="889"/>
      <c r="L148" s="889"/>
      <c r="M148" s="1047"/>
      <c r="N148" s="1052"/>
      <c r="O148" s="1047"/>
      <c r="P148" s="1052"/>
      <c r="Q148" s="830"/>
      <c r="R148" s="830"/>
      <c r="S148" s="22"/>
    </row>
    <row r="149" spans="1:19" ht="36" customHeight="1" x14ac:dyDescent="0.25">
      <c r="A149" s="1049"/>
      <c r="B149" s="889"/>
      <c r="C149" s="889"/>
      <c r="D149" s="889"/>
      <c r="E149" s="889"/>
      <c r="F149" s="830"/>
      <c r="G149" s="889"/>
      <c r="H149" s="113" t="s">
        <v>314</v>
      </c>
      <c r="I149" s="113">
        <v>3</v>
      </c>
      <c r="J149" s="889"/>
      <c r="K149" s="889"/>
      <c r="L149" s="889"/>
      <c r="M149" s="1047"/>
      <c r="N149" s="1052"/>
      <c r="O149" s="1047"/>
      <c r="P149" s="1052"/>
      <c r="Q149" s="830"/>
      <c r="R149" s="830"/>
      <c r="S149" s="22"/>
    </row>
    <row r="150" spans="1:19" ht="30" x14ac:dyDescent="0.25">
      <c r="A150" s="1050"/>
      <c r="B150" s="890"/>
      <c r="C150" s="890"/>
      <c r="D150" s="890"/>
      <c r="E150" s="890"/>
      <c r="F150" s="831"/>
      <c r="G150" s="890"/>
      <c r="H150" s="113" t="s">
        <v>547</v>
      </c>
      <c r="I150" s="113">
        <v>84</v>
      </c>
      <c r="J150" s="890"/>
      <c r="K150" s="890"/>
      <c r="L150" s="890"/>
      <c r="M150" s="1039"/>
      <c r="N150" s="1053"/>
      <c r="O150" s="1039"/>
      <c r="P150" s="1053"/>
      <c r="Q150" s="831"/>
      <c r="R150" s="831"/>
      <c r="S150" s="22"/>
    </row>
    <row r="151" spans="1:19" ht="36" customHeight="1" x14ac:dyDescent="0.25">
      <c r="A151" s="870">
        <v>45</v>
      </c>
      <c r="B151" s="870">
        <v>6</v>
      </c>
      <c r="C151" s="870">
        <v>1</v>
      </c>
      <c r="D151" s="870">
        <v>9</v>
      </c>
      <c r="E151" s="870" t="s">
        <v>548</v>
      </c>
      <c r="F151" s="870" t="s">
        <v>549</v>
      </c>
      <c r="G151" s="870" t="s">
        <v>504</v>
      </c>
      <c r="H151" s="113" t="s">
        <v>310</v>
      </c>
      <c r="I151" s="113">
        <v>3</v>
      </c>
      <c r="J151" s="870" t="s">
        <v>550</v>
      </c>
      <c r="K151" s="870" t="s">
        <v>467</v>
      </c>
      <c r="L151" s="870" t="s">
        <v>275</v>
      </c>
      <c r="M151" s="1043"/>
      <c r="N151" s="1043">
        <v>67915</v>
      </c>
      <c r="O151" s="1043"/>
      <c r="P151" s="1043">
        <v>67615</v>
      </c>
      <c r="Q151" s="870" t="s">
        <v>516</v>
      </c>
      <c r="R151" s="870" t="s">
        <v>517</v>
      </c>
      <c r="S151" s="22"/>
    </row>
    <row r="152" spans="1:19" ht="42.75" customHeight="1" x14ac:dyDescent="0.25">
      <c r="A152" s="1042"/>
      <c r="B152" s="1042"/>
      <c r="C152" s="1042"/>
      <c r="D152" s="1042"/>
      <c r="E152" s="1042"/>
      <c r="F152" s="1042"/>
      <c r="G152" s="1042"/>
      <c r="H152" s="113" t="s">
        <v>551</v>
      </c>
      <c r="I152" s="113">
        <v>45</v>
      </c>
      <c r="J152" s="1042"/>
      <c r="K152" s="1042"/>
      <c r="L152" s="1042"/>
      <c r="M152" s="1044"/>
      <c r="N152" s="1044"/>
      <c r="O152" s="1044"/>
      <c r="P152" s="1044"/>
      <c r="Q152" s="1042"/>
      <c r="R152" s="1042"/>
      <c r="S152" s="22"/>
    </row>
    <row r="153" spans="1:19" ht="38.25" customHeight="1" x14ac:dyDescent="0.25">
      <c r="A153" s="1042"/>
      <c r="B153" s="1042"/>
      <c r="C153" s="1042"/>
      <c r="D153" s="1042"/>
      <c r="E153" s="1042"/>
      <c r="F153" s="1042"/>
      <c r="G153" s="1042"/>
      <c r="H153" s="113" t="s">
        <v>314</v>
      </c>
      <c r="I153" s="113">
        <v>1</v>
      </c>
      <c r="J153" s="1042"/>
      <c r="K153" s="1042"/>
      <c r="L153" s="1042"/>
      <c r="M153" s="1044"/>
      <c r="N153" s="1044"/>
      <c r="O153" s="1044"/>
      <c r="P153" s="1044"/>
      <c r="Q153" s="1042"/>
      <c r="R153" s="1042"/>
      <c r="S153" s="22"/>
    </row>
    <row r="154" spans="1:19" ht="107.25" customHeight="1" x14ac:dyDescent="0.25">
      <c r="A154" s="871"/>
      <c r="B154" s="871"/>
      <c r="C154" s="871"/>
      <c r="D154" s="871"/>
      <c r="E154" s="871"/>
      <c r="F154" s="871"/>
      <c r="G154" s="871"/>
      <c r="H154" s="113" t="s">
        <v>508</v>
      </c>
      <c r="I154" s="113">
        <v>15</v>
      </c>
      <c r="J154" s="871"/>
      <c r="K154" s="871"/>
      <c r="L154" s="871"/>
      <c r="M154" s="1045"/>
      <c r="N154" s="1045"/>
      <c r="O154" s="1045"/>
      <c r="P154" s="1045"/>
      <c r="Q154" s="871"/>
      <c r="R154" s="871"/>
      <c r="S154" s="22"/>
    </row>
    <row r="155" spans="1:19" x14ac:dyDescent="0.25">
      <c r="A155" s="1048">
        <v>46</v>
      </c>
      <c r="B155" s="886">
        <v>1</v>
      </c>
      <c r="C155" s="886">
        <v>1</v>
      </c>
      <c r="D155" s="886">
        <v>9</v>
      </c>
      <c r="E155" s="886" t="s">
        <v>552</v>
      </c>
      <c r="F155" s="829" t="s">
        <v>553</v>
      </c>
      <c r="G155" s="886" t="s">
        <v>554</v>
      </c>
      <c r="H155" s="870" t="s">
        <v>477</v>
      </c>
      <c r="I155" s="870">
        <v>1</v>
      </c>
      <c r="J155" s="886" t="s">
        <v>555</v>
      </c>
      <c r="K155" s="886" t="s">
        <v>467</v>
      </c>
      <c r="L155" s="886" t="s">
        <v>127</v>
      </c>
      <c r="M155" s="1038"/>
      <c r="N155" s="1051">
        <v>31646.400000000001</v>
      </c>
      <c r="O155" s="1038"/>
      <c r="P155" s="1051">
        <v>30000</v>
      </c>
      <c r="Q155" s="829" t="s">
        <v>408</v>
      </c>
      <c r="R155" s="829" t="s">
        <v>556</v>
      </c>
      <c r="S155" s="22"/>
    </row>
    <row r="156" spans="1:19" ht="22.5" customHeight="1" x14ac:dyDescent="0.25">
      <c r="A156" s="1049"/>
      <c r="B156" s="889"/>
      <c r="C156" s="889"/>
      <c r="D156" s="889"/>
      <c r="E156" s="889"/>
      <c r="F156" s="830"/>
      <c r="G156" s="889"/>
      <c r="H156" s="871"/>
      <c r="I156" s="871"/>
      <c r="J156" s="889"/>
      <c r="K156" s="889"/>
      <c r="L156" s="889"/>
      <c r="M156" s="1047"/>
      <c r="N156" s="1052"/>
      <c r="O156" s="1047"/>
      <c r="P156" s="1052"/>
      <c r="Q156" s="830"/>
      <c r="R156" s="830"/>
      <c r="S156" s="22"/>
    </row>
    <row r="157" spans="1:19" ht="35.25" customHeight="1" x14ac:dyDescent="0.25">
      <c r="A157" s="1049"/>
      <c r="B157" s="889"/>
      <c r="C157" s="889"/>
      <c r="D157" s="889"/>
      <c r="E157" s="889"/>
      <c r="F157" s="830"/>
      <c r="G157" s="889"/>
      <c r="H157" s="109" t="s">
        <v>343</v>
      </c>
      <c r="I157" s="109">
        <v>100</v>
      </c>
      <c r="J157" s="889"/>
      <c r="K157" s="889"/>
      <c r="L157" s="889"/>
      <c r="M157" s="1047"/>
      <c r="N157" s="1052"/>
      <c r="O157" s="1047"/>
      <c r="P157" s="1052"/>
      <c r="Q157" s="830"/>
      <c r="R157" s="830"/>
      <c r="S157" s="22"/>
    </row>
    <row r="158" spans="1:19" ht="38.25" customHeight="1" x14ac:dyDescent="0.25">
      <c r="A158" s="1049"/>
      <c r="B158" s="889"/>
      <c r="C158" s="889"/>
      <c r="D158" s="889"/>
      <c r="E158" s="889"/>
      <c r="F158" s="830"/>
      <c r="G158" s="889"/>
      <c r="H158" s="113" t="s">
        <v>557</v>
      </c>
      <c r="I158" s="113">
        <v>1</v>
      </c>
      <c r="J158" s="889"/>
      <c r="K158" s="889"/>
      <c r="L158" s="889"/>
      <c r="M158" s="1047"/>
      <c r="N158" s="1052"/>
      <c r="O158" s="1047"/>
      <c r="P158" s="1052"/>
      <c r="Q158" s="830"/>
      <c r="R158" s="830"/>
      <c r="S158" s="22"/>
    </row>
    <row r="159" spans="1:19" ht="36.75" customHeight="1" x14ac:dyDescent="0.25">
      <c r="A159" s="1049"/>
      <c r="B159" s="889"/>
      <c r="C159" s="889"/>
      <c r="D159" s="889"/>
      <c r="E159" s="889"/>
      <c r="F159" s="830"/>
      <c r="G159" s="889"/>
      <c r="H159" s="113" t="s">
        <v>558</v>
      </c>
      <c r="I159" s="113">
        <v>200</v>
      </c>
      <c r="J159" s="889"/>
      <c r="K159" s="889"/>
      <c r="L159" s="889"/>
      <c r="M159" s="1047"/>
      <c r="N159" s="1052"/>
      <c r="O159" s="1047"/>
      <c r="P159" s="1052"/>
      <c r="Q159" s="830"/>
      <c r="R159" s="830"/>
      <c r="S159" s="22"/>
    </row>
    <row r="160" spans="1:19" ht="49.5" customHeight="1" x14ac:dyDescent="0.25">
      <c r="A160" s="1049"/>
      <c r="B160" s="889"/>
      <c r="C160" s="889"/>
      <c r="D160" s="889"/>
      <c r="E160" s="889"/>
      <c r="F160" s="830"/>
      <c r="G160" s="889"/>
      <c r="H160" s="113" t="s">
        <v>559</v>
      </c>
      <c r="I160" s="113">
        <v>200</v>
      </c>
      <c r="J160" s="889"/>
      <c r="K160" s="889"/>
      <c r="L160" s="889"/>
      <c r="M160" s="1047"/>
      <c r="N160" s="1052"/>
      <c r="O160" s="1047"/>
      <c r="P160" s="1052"/>
      <c r="Q160" s="830"/>
      <c r="R160" s="830"/>
      <c r="S160" s="22"/>
    </row>
    <row r="161" spans="1:19" ht="35.25" customHeight="1" x14ac:dyDescent="0.25">
      <c r="A161" s="1049"/>
      <c r="B161" s="889"/>
      <c r="C161" s="889"/>
      <c r="D161" s="889"/>
      <c r="E161" s="889"/>
      <c r="F161" s="830"/>
      <c r="G161" s="889"/>
      <c r="H161" s="113" t="s">
        <v>530</v>
      </c>
      <c r="I161" s="113">
        <v>1</v>
      </c>
      <c r="J161" s="889"/>
      <c r="K161" s="889"/>
      <c r="L161" s="889"/>
      <c r="M161" s="1047"/>
      <c r="N161" s="1052"/>
      <c r="O161" s="1047"/>
      <c r="P161" s="1052"/>
      <c r="Q161" s="830"/>
      <c r="R161" s="830"/>
      <c r="S161" s="22"/>
    </row>
    <row r="162" spans="1:19" ht="25.5" customHeight="1" x14ac:dyDescent="0.25">
      <c r="A162" s="1049"/>
      <c r="B162" s="889"/>
      <c r="C162" s="889"/>
      <c r="D162" s="889"/>
      <c r="E162" s="889"/>
      <c r="F162" s="830"/>
      <c r="G162" s="889"/>
      <c r="H162" s="113" t="s">
        <v>495</v>
      </c>
      <c r="I162" s="113">
        <v>2</v>
      </c>
      <c r="J162" s="889"/>
      <c r="K162" s="889"/>
      <c r="L162" s="889"/>
      <c r="M162" s="1047"/>
      <c r="N162" s="1052"/>
      <c r="O162" s="1047"/>
      <c r="P162" s="1052"/>
      <c r="Q162" s="830"/>
      <c r="R162" s="830"/>
      <c r="S162" s="22"/>
    </row>
    <row r="163" spans="1:19" ht="30" x14ac:dyDescent="0.25">
      <c r="A163" s="1050"/>
      <c r="B163" s="890"/>
      <c r="C163" s="890"/>
      <c r="D163" s="890"/>
      <c r="E163" s="890"/>
      <c r="F163" s="831"/>
      <c r="G163" s="890"/>
      <c r="H163" s="113" t="s">
        <v>560</v>
      </c>
      <c r="I163" s="113">
        <v>55</v>
      </c>
      <c r="J163" s="890"/>
      <c r="K163" s="890"/>
      <c r="L163" s="890"/>
      <c r="M163" s="1039"/>
      <c r="N163" s="1053"/>
      <c r="O163" s="1039"/>
      <c r="P163" s="1053"/>
      <c r="Q163" s="831"/>
      <c r="R163" s="831"/>
      <c r="S163" s="22"/>
    </row>
    <row r="164" spans="1:19" x14ac:dyDescent="0.25">
      <c r="A164" s="1034">
        <v>47</v>
      </c>
      <c r="B164" s="886">
        <v>3</v>
      </c>
      <c r="C164" s="886">
        <v>1</v>
      </c>
      <c r="D164" s="886">
        <v>9</v>
      </c>
      <c r="E164" s="886" t="s">
        <v>563</v>
      </c>
      <c r="F164" s="829" t="s">
        <v>561</v>
      </c>
      <c r="G164" s="886" t="s">
        <v>564</v>
      </c>
      <c r="H164" s="21" t="s">
        <v>310</v>
      </c>
      <c r="I164" s="113">
        <v>1</v>
      </c>
      <c r="J164" s="886" t="s">
        <v>562</v>
      </c>
      <c r="K164" s="886" t="s">
        <v>467</v>
      </c>
      <c r="L164" s="886" t="s">
        <v>258</v>
      </c>
      <c r="M164" s="1038"/>
      <c r="N164" s="1051">
        <v>19489.7</v>
      </c>
      <c r="O164" s="1038"/>
      <c r="P164" s="1051">
        <v>18489.7</v>
      </c>
      <c r="Q164" s="829" t="s">
        <v>320</v>
      </c>
      <c r="R164" s="829" t="s">
        <v>321</v>
      </c>
      <c r="S164" s="22"/>
    </row>
    <row r="165" spans="1:19" ht="45" customHeight="1" x14ac:dyDescent="0.25">
      <c r="A165" s="887"/>
      <c r="B165" s="889"/>
      <c r="C165" s="889"/>
      <c r="D165" s="889"/>
      <c r="E165" s="889"/>
      <c r="F165" s="830"/>
      <c r="G165" s="889"/>
      <c r="H165" s="21" t="s">
        <v>551</v>
      </c>
      <c r="I165" s="113">
        <v>30</v>
      </c>
      <c r="J165" s="889"/>
      <c r="K165" s="889"/>
      <c r="L165" s="889"/>
      <c r="M165" s="1047"/>
      <c r="N165" s="1052"/>
      <c r="O165" s="1047"/>
      <c r="P165" s="1052"/>
      <c r="Q165" s="830"/>
      <c r="R165" s="830"/>
      <c r="S165" s="22"/>
    </row>
    <row r="166" spans="1:19" ht="39.75" customHeight="1" x14ac:dyDescent="0.25">
      <c r="A166" s="887"/>
      <c r="B166" s="889"/>
      <c r="C166" s="889"/>
      <c r="D166" s="889"/>
      <c r="E166" s="889"/>
      <c r="F166" s="830"/>
      <c r="G166" s="889"/>
      <c r="H166" s="21" t="s">
        <v>495</v>
      </c>
      <c r="I166" s="113">
        <v>3</v>
      </c>
      <c r="J166" s="889"/>
      <c r="K166" s="889"/>
      <c r="L166" s="889"/>
      <c r="M166" s="1047"/>
      <c r="N166" s="1052"/>
      <c r="O166" s="1047"/>
      <c r="P166" s="1052"/>
      <c r="Q166" s="830"/>
      <c r="R166" s="830"/>
      <c r="S166" s="22"/>
    </row>
    <row r="167" spans="1:19" ht="30" x14ac:dyDescent="0.25">
      <c r="A167" s="887"/>
      <c r="B167" s="889"/>
      <c r="C167" s="889"/>
      <c r="D167" s="889"/>
      <c r="E167" s="889"/>
      <c r="F167" s="830"/>
      <c r="G167" s="889"/>
      <c r="H167" s="21" t="s">
        <v>416</v>
      </c>
      <c r="I167" s="113">
        <v>30</v>
      </c>
      <c r="J167" s="889"/>
      <c r="K167" s="889"/>
      <c r="L167" s="889"/>
      <c r="M167" s="1047"/>
      <c r="N167" s="1052"/>
      <c r="O167" s="1047"/>
      <c r="P167" s="1052"/>
      <c r="Q167" s="830"/>
      <c r="R167" s="830"/>
      <c r="S167" s="22"/>
    </row>
    <row r="168" spans="1:19" ht="48" customHeight="1" x14ac:dyDescent="0.25">
      <c r="A168" s="887"/>
      <c r="B168" s="889"/>
      <c r="C168" s="889"/>
      <c r="D168" s="889"/>
      <c r="E168" s="889"/>
      <c r="F168" s="830"/>
      <c r="G168" s="889"/>
      <c r="H168" s="21" t="s">
        <v>477</v>
      </c>
      <c r="I168" s="113">
        <v>1</v>
      </c>
      <c r="J168" s="889"/>
      <c r="K168" s="889"/>
      <c r="L168" s="889"/>
      <c r="M168" s="1047"/>
      <c r="N168" s="1052"/>
      <c r="O168" s="1047"/>
      <c r="P168" s="1052"/>
      <c r="Q168" s="830"/>
      <c r="R168" s="830"/>
      <c r="S168" s="22"/>
    </row>
    <row r="169" spans="1:19" ht="39.75" customHeight="1" x14ac:dyDescent="0.25">
      <c r="A169" s="887"/>
      <c r="B169" s="889"/>
      <c r="C169" s="889"/>
      <c r="D169" s="889"/>
      <c r="E169" s="889"/>
      <c r="F169" s="830"/>
      <c r="G169" s="889"/>
      <c r="H169" s="870" t="s">
        <v>443</v>
      </c>
      <c r="I169" s="870">
        <v>200</v>
      </c>
      <c r="J169" s="889"/>
      <c r="K169" s="889"/>
      <c r="L169" s="889"/>
      <c r="M169" s="1047"/>
      <c r="N169" s="1052"/>
      <c r="O169" s="1047"/>
      <c r="P169" s="1052"/>
      <c r="Q169" s="830"/>
      <c r="R169" s="830"/>
      <c r="S169" s="22"/>
    </row>
    <row r="170" spans="1:19" x14ac:dyDescent="0.25">
      <c r="A170" s="887"/>
      <c r="B170" s="889"/>
      <c r="C170" s="889"/>
      <c r="D170" s="889"/>
      <c r="E170" s="889"/>
      <c r="F170" s="830"/>
      <c r="G170" s="889"/>
      <c r="H170" s="1042"/>
      <c r="I170" s="1042"/>
      <c r="J170" s="889"/>
      <c r="K170" s="889"/>
      <c r="L170" s="889"/>
      <c r="M170" s="1047"/>
      <c r="N170" s="1052"/>
      <c r="O170" s="1047"/>
      <c r="P170" s="1052"/>
      <c r="Q170" s="830"/>
      <c r="R170" s="830"/>
      <c r="S170" s="22"/>
    </row>
    <row r="171" spans="1:19" ht="34.5" customHeight="1" x14ac:dyDescent="0.25">
      <c r="A171" s="888"/>
      <c r="B171" s="890"/>
      <c r="C171" s="890"/>
      <c r="D171" s="890"/>
      <c r="E171" s="890"/>
      <c r="F171" s="831"/>
      <c r="G171" s="890"/>
      <c r="H171" s="871"/>
      <c r="I171" s="871"/>
      <c r="J171" s="890"/>
      <c r="K171" s="890"/>
      <c r="L171" s="890"/>
      <c r="M171" s="1039"/>
      <c r="N171" s="1053"/>
      <c r="O171" s="1039"/>
      <c r="P171" s="1053"/>
      <c r="Q171" s="831"/>
      <c r="R171" s="831"/>
      <c r="S171" s="22"/>
    </row>
    <row r="172" spans="1:19" s="195" customFormat="1" ht="105.75" customHeight="1" x14ac:dyDescent="0.25">
      <c r="A172" s="672">
        <v>48</v>
      </c>
      <c r="B172" s="667">
        <v>2.2999999999999998</v>
      </c>
      <c r="C172" s="667">
        <v>1</v>
      </c>
      <c r="D172" s="667">
        <v>9</v>
      </c>
      <c r="E172" s="672" t="s">
        <v>568</v>
      </c>
      <c r="F172" s="667" t="s">
        <v>565</v>
      </c>
      <c r="G172" s="672" t="s">
        <v>261</v>
      </c>
      <c r="H172" s="667" t="s">
        <v>566</v>
      </c>
      <c r="I172" s="667">
        <v>300</v>
      </c>
      <c r="J172" s="667" t="s">
        <v>567</v>
      </c>
      <c r="K172" s="707"/>
      <c r="L172" s="667" t="s">
        <v>258</v>
      </c>
      <c r="M172" s="307"/>
      <c r="N172" s="685">
        <v>28780</v>
      </c>
      <c r="O172" s="685"/>
      <c r="P172" s="685">
        <f t="shared" ref="P172:P178" si="0">N172</f>
        <v>28780</v>
      </c>
      <c r="Q172" s="667" t="s">
        <v>254</v>
      </c>
      <c r="R172" s="708" t="s">
        <v>456</v>
      </c>
    </row>
    <row r="173" spans="1:19" s="148" customFormat="1" ht="106.5" customHeight="1" x14ac:dyDescent="0.25">
      <c r="A173" s="75">
        <v>49</v>
      </c>
      <c r="B173" s="75">
        <v>3</v>
      </c>
      <c r="C173" s="75">
        <v>1</v>
      </c>
      <c r="D173" s="75">
        <v>3</v>
      </c>
      <c r="E173" s="75" t="s">
        <v>569</v>
      </c>
      <c r="F173" s="75" t="s">
        <v>570</v>
      </c>
      <c r="G173" s="90" t="s">
        <v>571</v>
      </c>
      <c r="H173" s="75" t="s">
        <v>572</v>
      </c>
      <c r="I173" s="75">
        <v>1</v>
      </c>
      <c r="J173" s="75" t="s">
        <v>573</v>
      </c>
      <c r="K173" s="75"/>
      <c r="L173" s="75" t="s">
        <v>258</v>
      </c>
      <c r="M173" s="138"/>
      <c r="N173" s="138">
        <v>25000</v>
      </c>
      <c r="O173" s="138"/>
      <c r="P173" s="138">
        <f t="shared" si="0"/>
        <v>25000</v>
      </c>
      <c r="Q173" s="75" t="s">
        <v>254</v>
      </c>
      <c r="R173" s="154" t="s">
        <v>456</v>
      </c>
    </row>
    <row r="174" spans="1:19" s="148" customFormat="1" ht="151.5" customHeight="1" x14ac:dyDescent="0.25">
      <c r="A174" s="75">
        <v>50</v>
      </c>
      <c r="B174" s="75">
        <v>3</v>
      </c>
      <c r="C174" s="75">
        <v>1</v>
      </c>
      <c r="D174" s="75">
        <v>3</v>
      </c>
      <c r="E174" s="75" t="s">
        <v>574</v>
      </c>
      <c r="F174" s="75" t="s">
        <v>575</v>
      </c>
      <c r="G174" s="90" t="s">
        <v>576</v>
      </c>
      <c r="H174" s="75" t="s">
        <v>577</v>
      </c>
      <c r="I174" s="75">
        <v>7</v>
      </c>
      <c r="J174" s="75" t="s">
        <v>578</v>
      </c>
      <c r="K174" s="75"/>
      <c r="L174" s="75" t="s">
        <v>258</v>
      </c>
      <c r="M174" s="138"/>
      <c r="N174" s="138">
        <v>49000</v>
      </c>
      <c r="O174" s="138"/>
      <c r="P174" s="138">
        <f t="shared" si="0"/>
        <v>49000</v>
      </c>
      <c r="Q174" s="75" t="s">
        <v>254</v>
      </c>
      <c r="R174" s="154" t="s">
        <v>456</v>
      </c>
    </row>
    <row r="175" spans="1:19" s="149" customFormat="1" ht="92.25" customHeight="1" x14ac:dyDescent="0.25">
      <c r="A175" s="70">
        <v>51</v>
      </c>
      <c r="B175" s="70">
        <v>2.2999999999999998</v>
      </c>
      <c r="C175" s="70">
        <v>1</v>
      </c>
      <c r="D175" s="70">
        <v>3</v>
      </c>
      <c r="E175" s="70" t="s">
        <v>579</v>
      </c>
      <c r="F175" s="70" t="s">
        <v>580</v>
      </c>
      <c r="G175" s="69" t="s">
        <v>301</v>
      </c>
      <c r="H175" s="70" t="s">
        <v>581</v>
      </c>
      <c r="I175" s="70">
        <v>2000</v>
      </c>
      <c r="J175" s="70" t="s">
        <v>582</v>
      </c>
      <c r="K175" s="70"/>
      <c r="L175" s="70" t="s">
        <v>258</v>
      </c>
      <c r="M175" s="152"/>
      <c r="N175" s="152">
        <v>25000</v>
      </c>
      <c r="O175" s="152"/>
      <c r="P175" s="152">
        <f t="shared" si="0"/>
        <v>25000</v>
      </c>
      <c r="Q175" s="70" t="s">
        <v>254</v>
      </c>
      <c r="R175" s="153" t="s">
        <v>456</v>
      </c>
    </row>
    <row r="176" spans="1:19" s="148" customFormat="1" ht="109.5" customHeight="1" x14ac:dyDescent="0.25">
      <c r="A176" s="75">
        <v>52</v>
      </c>
      <c r="B176" s="75">
        <v>3</v>
      </c>
      <c r="C176" s="75">
        <v>1</v>
      </c>
      <c r="D176" s="75">
        <v>9</v>
      </c>
      <c r="E176" s="75" t="s">
        <v>583</v>
      </c>
      <c r="F176" s="75" t="s">
        <v>584</v>
      </c>
      <c r="G176" s="90" t="s">
        <v>585</v>
      </c>
      <c r="H176" s="75" t="s">
        <v>566</v>
      </c>
      <c r="I176" s="75">
        <v>700</v>
      </c>
      <c r="J176" s="75" t="s">
        <v>586</v>
      </c>
      <c r="K176" s="75"/>
      <c r="L176" s="75" t="s">
        <v>258</v>
      </c>
      <c r="M176" s="138"/>
      <c r="N176" s="138">
        <v>20000</v>
      </c>
      <c r="O176" s="138"/>
      <c r="P176" s="138">
        <f t="shared" si="0"/>
        <v>20000</v>
      </c>
      <c r="Q176" s="75" t="s">
        <v>254</v>
      </c>
      <c r="R176" s="154" t="s">
        <v>456</v>
      </c>
    </row>
    <row r="177" spans="1:18" s="148" customFormat="1" ht="112.5" customHeight="1" x14ac:dyDescent="0.25">
      <c r="A177" s="75">
        <v>53</v>
      </c>
      <c r="B177" s="75">
        <v>2.2999999999999998</v>
      </c>
      <c r="C177" s="75">
        <v>1</v>
      </c>
      <c r="D177" s="75">
        <v>9</v>
      </c>
      <c r="E177" s="75" t="s">
        <v>587</v>
      </c>
      <c r="F177" s="75" t="s">
        <v>588</v>
      </c>
      <c r="G177" s="90" t="s">
        <v>589</v>
      </c>
      <c r="H177" s="75" t="s">
        <v>566</v>
      </c>
      <c r="I177" s="75">
        <v>300</v>
      </c>
      <c r="J177" s="75" t="s">
        <v>590</v>
      </c>
      <c r="K177" s="75"/>
      <c r="L177" s="75" t="s">
        <v>258</v>
      </c>
      <c r="M177" s="138"/>
      <c r="N177" s="138">
        <v>28675</v>
      </c>
      <c r="O177" s="138"/>
      <c r="P177" s="138">
        <f t="shared" si="0"/>
        <v>28675</v>
      </c>
      <c r="Q177" s="75" t="s">
        <v>254</v>
      </c>
      <c r="R177" s="154" t="s">
        <v>456</v>
      </c>
    </row>
    <row r="178" spans="1:18" s="13" customFormat="1" ht="135" x14ac:dyDescent="0.25">
      <c r="A178" s="75">
        <v>54</v>
      </c>
      <c r="B178" s="75">
        <v>2.2999999999999998</v>
      </c>
      <c r="C178" s="75">
        <v>1</v>
      </c>
      <c r="D178" s="75">
        <v>9</v>
      </c>
      <c r="E178" s="75" t="s">
        <v>591</v>
      </c>
      <c r="F178" s="75" t="s">
        <v>592</v>
      </c>
      <c r="G178" s="90" t="s">
        <v>280</v>
      </c>
      <c r="H178" s="75" t="s">
        <v>593</v>
      </c>
      <c r="I178" s="75">
        <v>300</v>
      </c>
      <c r="J178" s="75" t="s">
        <v>594</v>
      </c>
      <c r="K178" s="75"/>
      <c r="L178" s="75" t="s">
        <v>258</v>
      </c>
      <c r="M178" s="138"/>
      <c r="N178" s="138">
        <v>20000</v>
      </c>
      <c r="O178" s="138"/>
      <c r="P178" s="138">
        <f t="shared" si="0"/>
        <v>20000</v>
      </c>
      <c r="Q178" s="75" t="s">
        <v>254</v>
      </c>
      <c r="R178" s="154" t="s">
        <v>456</v>
      </c>
    </row>
    <row r="179" spans="1:18" s="18" customFormat="1" ht="150" x14ac:dyDescent="0.25">
      <c r="A179" s="672">
        <v>55</v>
      </c>
      <c r="B179" s="667">
        <v>1.2</v>
      </c>
      <c r="C179" s="667">
        <v>1</v>
      </c>
      <c r="D179" s="667">
        <v>9</v>
      </c>
      <c r="E179" s="667" t="s">
        <v>595</v>
      </c>
      <c r="F179" s="667" t="s">
        <v>596</v>
      </c>
      <c r="G179" s="672" t="s">
        <v>585</v>
      </c>
      <c r="H179" s="667" t="s">
        <v>599</v>
      </c>
      <c r="I179" s="667">
        <v>100</v>
      </c>
      <c r="J179" s="667" t="s">
        <v>598</v>
      </c>
      <c r="K179" s="667"/>
      <c r="L179" s="667" t="s">
        <v>258</v>
      </c>
      <c r="M179" s="685"/>
      <c r="N179" s="685">
        <v>64452</v>
      </c>
      <c r="O179" s="685"/>
      <c r="P179" s="685">
        <v>64452</v>
      </c>
      <c r="Q179" s="667" t="s">
        <v>254</v>
      </c>
      <c r="R179" s="667" t="s">
        <v>456</v>
      </c>
    </row>
    <row r="181" spans="1:18" x14ac:dyDescent="0.25">
      <c r="M181" s="955" t="s">
        <v>242</v>
      </c>
      <c r="N181" s="956"/>
      <c r="O181" s="957" t="s">
        <v>243</v>
      </c>
      <c r="P181" s="957"/>
    </row>
    <row r="182" spans="1:18" x14ac:dyDescent="0.25">
      <c r="M182" s="54" t="s">
        <v>244</v>
      </c>
      <c r="N182" s="54" t="s">
        <v>245</v>
      </c>
      <c r="O182" s="54" t="s">
        <v>244</v>
      </c>
      <c r="P182" s="54" t="s">
        <v>245</v>
      </c>
    </row>
    <row r="183" spans="1:18" x14ac:dyDescent="0.25">
      <c r="M183" s="157">
        <v>21</v>
      </c>
      <c r="N183" s="64">
        <f>O7+O8+O9+O10+O11+O12+O13+O14+O15+P86+P87+P88+P89+P172+P173+P174+P175+P176+P177+P178+P179</f>
        <v>806098</v>
      </c>
      <c r="O183" s="157">
        <v>34</v>
      </c>
      <c r="P183" s="156">
        <f>O16+O18+O19+O23+O26+O28+O31+O32+O36+O37+O38+O41+O50+O52+O56+O64+O69+O77+O81+P90+P92+P97+P105+P113+P115+P119+P121+P123+P134+P142+P144+P151+P155+P164</f>
        <v>1528469.6700000002</v>
      </c>
    </row>
  </sheetData>
  <mergeCells count="504">
    <mergeCell ref="M181:N181"/>
    <mergeCell ref="O181:P181"/>
    <mergeCell ref="Q164:Q171"/>
    <mergeCell ref="R164:R171"/>
    <mergeCell ref="H169:H171"/>
    <mergeCell ref="I169:I171"/>
    <mergeCell ref="F164:F171"/>
    <mergeCell ref="J164:J171"/>
    <mergeCell ref="M164:M171"/>
    <mergeCell ref="N164:N171"/>
    <mergeCell ref="O164:O171"/>
    <mergeCell ref="P164:P171"/>
    <mergeCell ref="O155:O163"/>
    <mergeCell ref="P155:P163"/>
    <mergeCell ref="Q155:Q163"/>
    <mergeCell ref="R155:R163"/>
    <mergeCell ref="G155:G163"/>
    <mergeCell ref="H155:H156"/>
    <mergeCell ref="I155:I156"/>
    <mergeCell ref="J155:J163"/>
    <mergeCell ref="K155:K163"/>
    <mergeCell ref="L155:L163"/>
    <mergeCell ref="O151:O154"/>
    <mergeCell ref="P151:P154"/>
    <mergeCell ref="Q151:Q154"/>
    <mergeCell ref="R151:R154"/>
    <mergeCell ref="A155:A163"/>
    <mergeCell ref="B155:B163"/>
    <mergeCell ref="C155:C163"/>
    <mergeCell ref="D155:D163"/>
    <mergeCell ref="E155:E163"/>
    <mergeCell ref="F155:F163"/>
    <mergeCell ref="G151:G154"/>
    <mergeCell ref="J151:J154"/>
    <mergeCell ref="K151:K154"/>
    <mergeCell ref="L151:L154"/>
    <mergeCell ref="M151:M154"/>
    <mergeCell ref="N151:N154"/>
    <mergeCell ref="A151:A154"/>
    <mergeCell ref="B151:B154"/>
    <mergeCell ref="C151:C154"/>
    <mergeCell ref="D151:D154"/>
    <mergeCell ref="E151:E154"/>
    <mergeCell ref="F151:F154"/>
    <mergeCell ref="M155:M163"/>
    <mergeCell ref="N155:N163"/>
    <mergeCell ref="O144:O150"/>
    <mergeCell ref="P144:P150"/>
    <mergeCell ref="Q144:Q150"/>
    <mergeCell ref="R144:R150"/>
    <mergeCell ref="G144:G150"/>
    <mergeCell ref="H144:H145"/>
    <mergeCell ref="I144:I145"/>
    <mergeCell ref="J144:J150"/>
    <mergeCell ref="K144:K150"/>
    <mergeCell ref="L144:L150"/>
    <mergeCell ref="O142:O143"/>
    <mergeCell ref="P142:P143"/>
    <mergeCell ref="Q142:Q143"/>
    <mergeCell ref="R142:R143"/>
    <mergeCell ref="A144:A150"/>
    <mergeCell ref="B144:B150"/>
    <mergeCell ref="C144:C150"/>
    <mergeCell ref="D144:D150"/>
    <mergeCell ref="E144:E150"/>
    <mergeCell ref="F144:F150"/>
    <mergeCell ref="G142:G143"/>
    <mergeCell ref="J142:J143"/>
    <mergeCell ref="K142:K143"/>
    <mergeCell ref="L142:L143"/>
    <mergeCell ref="M142:M143"/>
    <mergeCell ref="N142:N143"/>
    <mergeCell ref="A142:A143"/>
    <mergeCell ref="B142:B143"/>
    <mergeCell ref="C142:C143"/>
    <mergeCell ref="D142:D143"/>
    <mergeCell ref="E142:E143"/>
    <mergeCell ref="F142:F143"/>
    <mergeCell ref="M144:M150"/>
    <mergeCell ref="N144:N150"/>
    <mergeCell ref="N134:N141"/>
    <mergeCell ref="O134:O141"/>
    <mergeCell ref="P134:P141"/>
    <mergeCell ref="Q134:Q141"/>
    <mergeCell ref="R134:R141"/>
    <mergeCell ref="H135:H136"/>
    <mergeCell ref="I135:I136"/>
    <mergeCell ref="F134:F141"/>
    <mergeCell ref="G134:G141"/>
    <mergeCell ref="J134:J141"/>
    <mergeCell ref="K134:K141"/>
    <mergeCell ref="L134:L141"/>
    <mergeCell ref="M134:M141"/>
    <mergeCell ref="A134:A141"/>
    <mergeCell ref="B134:B141"/>
    <mergeCell ref="C134:C141"/>
    <mergeCell ref="D134:D141"/>
    <mergeCell ref="E134:E141"/>
    <mergeCell ref="F123:F133"/>
    <mergeCell ref="G123:G133"/>
    <mergeCell ref="J123:J133"/>
    <mergeCell ref="K123:K133"/>
    <mergeCell ref="O121:O122"/>
    <mergeCell ref="P121:P122"/>
    <mergeCell ref="Q121:Q122"/>
    <mergeCell ref="R121:R122"/>
    <mergeCell ref="A123:A133"/>
    <mergeCell ref="B123:B133"/>
    <mergeCell ref="C123:C133"/>
    <mergeCell ref="D123:D133"/>
    <mergeCell ref="E123:E133"/>
    <mergeCell ref="F121:F122"/>
    <mergeCell ref="G121:G122"/>
    <mergeCell ref="J121:J122"/>
    <mergeCell ref="K121:K122"/>
    <mergeCell ref="L121:L122"/>
    <mergeCell ref="M121:M122"/>
    <mergeCell ref="N123:N133"/>
    <mergeCell ref="O123:O133"/>
    <mergeCell ref="P123:P133"/>
    <mergeCell ref="Q123:Q133"/>
    <mergeCell ref="R123:R133"/>
    <mergeCell ref="L123:L133"/>
    <mergeCell ref="M123:M133"/>
    <mergeCell ref="A121:A122"/>
    <mergeCell ref="B121:B122"/>
    <mergeCell ref="C121:C122"/>
    <mergeCell ref="D121:D122"/>
    <mergeCell ref="E121:E122"/>
    <mergeCell ref="F119:F120"/>
    <mergeCell ref="G119:G120"/>
    <mergeCell ref="J119:J120"/>
    <mergeCell ref="K119:K120"/>
    <mergeCell ref="N115:N118"/>
    <mergeCell ref="C115:C118"/>
    <mergeCell ref="D115:D118"/>
    <mergeCell ref="E115:E118"/>
    <mergeCell ref="N121:N122"/>
    <mergeCell ref="O115:O118"/>
    <mergeCell ref="P115:P118"/>
    <mergeCell ref="Q115:Q118"/>
    <mergeCell ref="R115:R118"/>
    <mergeCell ref="A119:A120"/>
    <mergeCell ref="B119:B120"/>
    <mergeCell ref="C119:C120"/>
    <mergeCell ref="D119:D120"/>
    <mergeCell ref="E119:E120"/>
    <mergeCell ref="F115:F118"/>
    <mergeCell ref="G115:G118"/>
    <mergeCell ref="J115:J118"/>
    <mergeCell ref="K115:K118"/>
    <mergeCell ref="L115:L118"/>
    <mergeCell ref="M115:M118"/>
    <mergeCell ref="N119:N120"/>
    <mergeCell ref="O119:O120"/>
    <mergeCell ref="P119:P120"/>
    <mergeCell ref="Q119:Q120"/>
    <mergeCell ref="R119:R120"/>
    <mergeCell ref="L119:L120"/>
    <mergeCell ref="M119:M120"/>
    <mergeCell ref="A115:A118"/>
    <mergeCell ref="B115:B118"/>
    <mergeCell ref="A113:A114"/>
    <mergeCell ref="B113:B114"/>
    <mergeCell ref="C113:C114"/>
    <mergeCell ref="D113:D114"/>
    <mergeCell ref="E113:E114"/>
    <mergeCell ref="G105:G112"/>
    <mergeCell ref="J105:J112"/>
    <mergeCell ref="K105:K112"/>
    <mergeCell ref="L105:L112"/>
    <mergeCell ref="L113:L114"/>
    <mergeCell ref="Q97:Q104"/>
    <mergeCell ref="R97:R104"/>
    <mergeCell ref="F97:F104"/>
    <mergeCell ref="G97:G104"/>
    <mergeCell ref="J97:J104"/>
    <mergeCell ref="K97:K104"/>
    <mergeCell ref="L97:L104"/>
    <mergeCell ref="M97:M104"/>
    <mergeCell ref="M113:M114"/>
    <mergeCell ref="F105:F112"/>
    <mergeCell ref="O105:O112"/>
    <mergeCell ref="F113:F114"/>
    <mergeCell ref="G113:G114"/>
    <mergeCell ref="J113:J114"/>
    <mergeCell ref="K113:K114"/>
    <mergeCell ref="Q105:Q112"/>
    <mergeCell ref="R105:R112"/>
    <mergeCell ref="M105:M112"/>
    <mergeCell ref="N105:N112"/>
    <mergeCell ref="N113:N114"/>
    <mergeCell ref="O113:O114"/>
    <mergeCell ref="P113:P114"/>
    <mergeCell ref="Q113:Q114"/>
    <mergeCell ref="R113:R114"/>
    <mergeCell ref="A97:A104"/>
    <mergeCell ref="B97:B104"/>
    <mergeCell ref="C97:C104"/>
    <mergeCell ref="D97:D104"/>
    <mergeCell ref="E97:E104"/>
    <mergeCell ref="P105:P112"/>
    <mergeCell ref="N97:N104"/>
    <mergeCell ref="O97:O104"/>
    <mergeCell ref="P97:P104"/>
    <mergeCell ref="A105:A112"/>
    <mergeCell ref="B105:B112"/>
    <mergeCell ref="C105:C112"/>
    <mergeCell ref="D105:D112"/>
    <mergeCell ref="E105:E112"/>
    <mergeCell ref="R90:R91"/>
    <mergeCell ref="F90:F91"/>
    <mergeCell ref="G90:G91"/>
    <mergeCell ref="J90:J91"/>
    <mergeCell ref="K90:K91"/>
    <mergeCell ref="L90:L91"/>
    <mergeCell ref="M90:M91"/>
    <mergeCell ref="A92:A96"/>
    <mergeCell ref="B92:B96"/>
    <mergeCell ref="C92:C96"/>
    <mergeCell ref="D92:D96"/>
    <mergeCell ref="E92:E96"/>
    <mergeCell ref="F92:F96"/>
    <mergeCell ref="O92:O96"/>
    <mergeCell ref="P92:P96"/>
    <mergeCell ref="Q92:Q96"/>
    <mergeCell ref="R92:R96"/>
    <mergeCell ref="G92:G96"/>
    <mergeCell ref="J92:J96"/>
    <mergeCell ref="K92:K96"/>
    <mergeCell ref="L92:L96"/>
    <mergeCell ref="M92:M96"/>
    <mergeCell ref="N92:N96"/>
    <mergeCell ref="A90:A91"/>
    <mergeCell ref="B90:B91"/>
    <mergeCell ref="C90:C91"/>
    <mergeCell ref="D90:D91"/>
    <mergeCell ref="E90:E91"/>
    <mergeCell ref="N90:N91"/>
    <mergeCell ref="O90:O91"/>
    <mergeCell ref="P90:P91"/>
    <mergeCell ref="Q90:Q91"/>
    <mergeCell ref="Q81:Q85"/>
    <mergeCell ref="R81:R85"/>
    <mergeCell ref="J81:J85"/>
    <mergeCell ref="K81:K85"/>
    <mergeCell ref="L81:L85"/>
    <mergeCell ref="M81:M85"/>
    <mergeCell ref="N81:N85"/>
    <mergeCell ref="O81:O85"/>
    <mergeCell ref="A81:A85"/>
    <mergeCell ref="B81:B85"/>
    <mergeCell ref="C81:C85"/>
    <mergeCell ref="D81:D85"/>
    <mergeCell ref="E81:E85"/>
    <mergeCell ref="F81:F85"/>
    <mergeCell ref="G81:G85"/>
    <mergeCell ref="J77:J80"/>
    <mergeCell ref="K77:K80"/>
    <mergeCell ref="P69:P76"/>
    <mergeCell ref="C69:C76"/>
    <mergeCell ref="D69:D76"/>
    <mergeCell ref="E69:E76"/>
    <mergeCell ref="F69:F76"/>
    <mergeCell ref="G69:G76"/>
    <mergeCell ref="P81:P85"/>
    <mergeCell ref="Q69:Q76"/>
    <mergeCell ref="R69:R76"/>
    <mergeCell ref="A77:A80"/>
    <mergeCell ref="B77:B80"/>
    <mergeCell ref="C77:C80"/>
    <mergeCell ref="D77:D80"/>
    <mergeCell ref="E77:E80"/>
    <mergeCell ref="F77:F80"/>
    <mergeCell ref="G77:G80"/>
    <mergeCell ref="J69:J76"/>
    <mergeCell ref="K69:K76"/>
    <mergeCell ref="L69:L76"/>
    <mergeCell ref="M69:M76"/>
    <mergeCell ref="N69:N76"/>
    <mergeCell ref="O69:O76"/>
    <mergeCell ref="P77:P80"/>
    <mergeCell ref="Q77:Q80"/>
    <mergeCell ref="R77:R80"/>
    <mergeCell ref="L77:L80"/>
    <mergeCell ref="M77:M80"/>
    <mergeCell ref="N77:N80"/>
    <mergeCell ref="O77:O80"/>
    <mergeCell ref="A69:A76"/>
    <mergeCell ref="B69:B76"/>
    <mergeCell ref="P56:P63"/>
    <mergeCell ref="Q56:Q63"/>
    <mergeCell ref="R56:R63"/>
    <mergeCell ref="A64:A68"/>
    <mergeCell ref="B64:B68"/>
    <mergeCell ref="C64:C68"/>
    <mergeCell ref="D64:D68"/>
    <mergeCell ref="E64:E68"/>
    <mergeCell ref="F64:F68"/>
    <mergeCell ref="G64:G68"/>
    <mergeCell ref="J56:J63"/>
    <mergeCell ref="K56:K63"/>
    <mergeCell ref="L56:L63"/>
    <mergeCell ref="M56:M63"/>
    <mergeCell ref="N56:N63"/>
    <mergeCell ref="O56:O63"/>
    <mergeCell ref="P64:P68"/>
    <mergeCell ref="Q64:Q68"/>
    <mergeCell ref="R64:R68"/>
    <mergeCell ref="L64:L68"/>
    <mergeCell ref="M64:M68"/>
    <mergeCell ref="N64:N68"/>
    <mergeCell ref="O64:O68"/>
    <mergeCell ref="A56:A63"/>
    <mergeCell ref="B56:B63"/>
    <mergeCell ref="C56:C63"/>
    <mergeCell ref="D56:D63"/>
    <mergeCell ref="E56:E63"/>
    <mergeCell ref="F56:F63"/>
    <mergeCell ref="G56:G63"/>
    <mergeCell ref="J52:J55"/>
    <mergeCell ref="K52:K55"/>
    <mergeCell ref="J64:J68"/>
    <mergeCell ref="K64:K68"/>
    <mergeCell ref="Q50:Q51"/>
    <mergeCell ref="R50:R51"/>
    <mergeCell ref="A52:A55"/>
    <mergeCell ref="B52:B55"/>
    <mergeCell ref="C52:C55"/>
    <mergeCell ref="D52:D55"/>
    <mergeCell ref="E52:E55"/>
    <mergeCell ref="F52:F55"/>
    <mergeCell ref="G52:G55"/>
    <mergeCell ref="J50:J51"/>
    <mergeCell ref="K50:K51"/>
    <mergeCell ref="L50:L51"/>
    <mergeCell ref="M50:M51"/>
    <mergeCell ref="N50:N51"/>
    <mergeCell ref="O50:O51"/>
    <mergeCell ref="P52:P55"/>
    <mergeCell ref="Q52:Q55"/>
    <mergeCell ref="R52:R55"/>
    <mergeCell ref="L52:L55"/>
    <mergeCell ref="M52:M55"/>
    <mergeCell ref="N52:N55"/>
    <mergeCell ref="O52:O55"/>
    <mergeCell ref="A50:A51"/>
    <mergeCell ref="B50:B51"/>
    <mergeCell ref="C50:C51"/>
    <mergeCell ref="D50:D51"/>
    <mergeCell ref="E50:E51"/>
    <mergeCell ref="F50:F51"/>
    <mergeCell ref="G50:G51"/>
    <mergeCell ref="J41:J49"/>
    <mergeCell ref="K41:K49"/>
    <mergeCell ref="P38:P40"/>
    <mergeCell ref="C38:C40"/>
    <mergeCell ref="D38:D40"/>
    <mergeCell ref="E38:E40"/>
    <mergeCell ref="F38:F40"/>
    <mergeCell ref="G38:G40"/>
    <mergeCell ref="P50:P51"/>
    <mergeCell ref="Q38:Q40"/>
    <mergeCell ref="R38:R40"/>
    <mergeCell ref="A41:A49"/>
    <mergeCell ref="B41:B49"/>
    <mergeCell ref="C41:C49"/>
    <mergeCell ref="D41:D49"/>
    <mergeCell ref="E41:E49"/>
    <mergeCell ref="F41:F49"/>
    <mergeCell ref="G41:G49"/>
    <mergeCell ref="J38:J40"/>
    <mergeCell ref="K38:K40"/>
    <mergeCell ref="L38:L40"/>
    <mergeCell ref="M38:M40"/>
    <mergeCell ref="N38:N40"/>
    <mergeCell ref="O38:O40"/>
    <mergeCell ref="P41:P49"/>
    <mergeCell ref="Q41:Q49"/>
    <mergeCell ref="R41:R49"/>
    <mergeCell ref="L41:L49"/>
    <mergeCell ref="M41:M49"/>
    <mergeCell ref="N41:N49"/>
    <mergeCell ref="O41:O49"/>
    <mergeCell ref="A38:A40"/>
    <mergeCell ref="B38:B40"/>
    <mergeCell ref="P28:P30"/>
    <mergeCell ref="Q28:Q30"/>
    <mergeCell ref="R28:R30"/>
    <mergeCell ref="A32:A35"/>
    <mergeCell ref="B32:B35"/>
    <mergeCell ref="C32:C35"/>
    <mergeCell ref="D32:D35"/>
    <mergeCell ref="E32:E35"/>
    <mergeCell ref="F32:F35"/>
    <mergeCell ref="G32:G35"/>
    <mergeCell ref="J28:J30"/>
    <mergeCell ref="K28:K30"/>
    <mergeCell ref="L28:L30"/>
    <mergeCell ref="M28:M30"/>
    <mergeCell ref="N28:N30"/>
    <mergeCell ref="O28:O30"/>
    <mergeCell ref="P32:P35"/>
    <mergeCell ref="Q32:Q35"/>
    <mergeCell ref="R32:R35"/>
    <mergeCell ref="L32:L35"/>
    <mergeCell ref="M32:M35"/>
    <mergeCell ref="N32:N35"/>
    <mergeCell ref="O32:O35"/>
    <mergeCell ref="A28:A30"/>
    <mergeCell ref="B28:B30"/>
    <mergeCell ref="C28:C30"/>
    <mergeCell ref="D28:D30"/>
    <mergeCell ref="E28:E30"/>
    <mergeCell ref="F28:F30"/>
    <mergeCell ref="G28:G30"/>
    <mergeCell ref="J26:J27"/>
    <mergeCell ref="K26:K27"/>
    <mergeCell ref="J32:J35"/>
    <mergeCell ref="K32:K35"/>
    <mergeCell ref="G26:G27"/>
    <mergeCell ref="M23:M25"/>
    <mergeCell ref="N23:N25"/>
    <mergeCell ref="O23:O25"/>
    <mergeCell ref="P26:P27"/>
    <mergeCell ref="Q26:Q27"/>
    <mergeCell ref="R26:R27"/>
    <mergeCell ref="L26:L27"/>
    <mergeCell ref="M26:M27"/>
    <mergeCell ref="N26:N27"/>
    <mergeCell ref="O26:O27"/>
    <mergeCell ref="P23:P25"/>
    <mergeCell ref="Q23:Q25"/>
    <mergeCell ref="R23:R25"/>
    <mergeCell ref="L23:L25"/>
    <mergeCell ref="J23:J25"/>
    <mergeCell ref="K23:K25"/>
    <mergeCell ref="A23:A25"/>
    <mergeCell ref="B23:B25"/>
    <mergeCell ref="C23:C25"/>
    <mergeCell ref="D23:D25"/>
    <mergeCell ref="E23:E25"/>
    <mergeCell ref="F23:F25"/>
    <mergeCell ref="G23:G25"/>
    <mergeCell ref="R16:R17"/>
    <mergeCell ref="L16:L17"/>
    <mergeCell ref="M16:M17"/>
    <mergeCell ref="N16:N17"/>
    <mergeCell ref="O16:O17"/>
    <mergeCell ref="P19:P22"/>
    <mergeCell ref="Q19:Q22"/>
    <mergeCell ref="R19:R22"/>
    <mergeCell ref="L19:L22"/>
    <mergeCell ref="M19:M22"/>
    <mergeCell ref="N19:N22"/>
    <mergeCell ref="O19:O22"/>
    <mergeCell ref="R4:R5"/>
    <mergeCell ref="A16:A17"/>
    <mergeCell ref="B16:B17"/>
    <mergeCell ref="C16:C17"/>
    <mergeCell ref="D16:D17"/>
    <mergeCell ref="E16:E17"/>
    <mergeCell ref="F16:F17"/>
    <mergeCell ref="G16:G17"/>
    <mergeCell ref="G4:G5"/>
    <mergeCell ref="H4:I4"/>
    <mergeCell ref="J4:J5"/>
    <mergeCell ref="K4:L4"/>
    <mergeCell ref="M4:N4"/>
    <mergeCell ref="O4:P4"/>
    <mergeCell ref="A4:A5"/>
    <mergeCell ref="B4:B5"/>
    <mergeCell ref="C4:C5"/>
    <mergeCell ref="D4:D5"/>
    <mergeCell ref="E4:E5"/>
    <mergeCell ref="F4:F5"/>
    <mergeCell ref="P16:P17"/>
    <mergeCell ref="Q16:Q17"/>
    <mergeCell ref="J16:J17"/>
    <mergeCell ref="K16:K17"/>
    <mergeCell ref="A164:A171"/>
    <mergeCell ref="B164:B171"/>
    <mergeCell ref="C164:C171"/>
    <mergeCell ref="D164:D171"/>
    <mergeCell ref="E164:E171"/>
    <mergeCell ref="G164:G171"/>
    <mergeCell ref="K164:K171"/>
    <mergeCell ref="L164:L171"/>
    <mergeCell ref="Q4:Q5"/>
    <mergeCell ref="A19:A22"/>
    <mergeCell ref="B19:B22"/>
    <mergeCell ref="C19:C22"/>
    <mergeCell ref="D19:D22"/>
    <mergeCell ref="E19:E22"/>
    <mergeCell ref="F19:F22"/>
    <mergeCell ref="G19:G22"/>
    <mergeCell ref="J19:J22"/>
    <mergeCell ref="K19:K22"/>
    <mergeCell ref="A26:A27"/>
    <mergeCell ref="B26:B27"/>
    <mergeCell ref="C26:C27"/>
    <mergeCell ref="D26:D27"/>
    <mergeCell ref="E26:E27"/>
    <mergeCell ref="F26:F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0"/>
  <sheetViews>
    <sheetView topLeftCell="A72" zoomScale="70" zoomScaleNormal="70" workbookViewId="0">
      <selection activeCell="L88" sqref="L8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6" width="14.7109375" customWidth="1"/>
    <col min="17" max="17" width="16.7109375" customWidth="1"/>
    <col min="18" max="18" width="18"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20" s="22" customFormat="1" x14ac:dyDescent="0.25">
      <c r="M1" s="125"/>
      <c r="N1" s="125"/>
      <c r="O1" s="125"/>
      <c r="P1" s="126"/>
    </row>
    <row r="2" spans="1:20" s="22" customFormat="1" x14ac:dyDescent="0.25">
      <c r="A2" s="1" t="s">
        <v>6258</v>
      </c>
      <c r="M2" s="125"/>
      <c r="N2" s="125"/>
      <c r="O2" s="125"/>
      <c r="P2" s="126"/>
    </row>
    <row r="3" spans="1:20" s="22" customFormat="1" x14ac:dyDescent="0.25">
      <c r="M3" s="125"/>
      <c r="N3" s="125"/>
      <c r="O3" s="125"/>
      <c r="P3" s="126"/>
    </row>
    <row r="4" spans="1:20"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974" t="s">
        <v>13</v>
      </c>
      <c r="S4" s="128"/>
    </row>
    <row r="5" spans="1:20"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975"/>
      <c r="S5" s="128"/>
    </row>
    <row r="6" spans="1:20"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130" t="s">
        <v>33</v>
      </c>
      <c r="S6" s="128"/>
    </row>
    <row r="7" spans="1:20" s="163" customFormat="1" ht="79.5" customHeight="1" x14ac:dyDescent="0.25">
      <c r="A7" s="75">
        <v>1</v>
      </c>
      <c r="B7" s="61">
        <v>1</v>
      </c>
      <c r="C7" s="90">
        <v>5</v>
      </c>
      <c r="D7" s="75">
        <v>4</v>
      </c>
      <c r="E7" s="158" t="s">
        <v>600</v>
      </c>
      <c r="F7" s="75" t="s">
        <v>601</v>
      </c>
      <c r="G7" s="75" t="s">
        <v>165</v>
      </c>
      <c r="H7" s="75" t="s">
        <v>602</v>
      </c>
      <c r="I7" s="90">
        <v>1</v>
      </c>
      <c r="J7" s="158" t="s">
        <v>603</v>
      </c>
      <c r="K7" s="159" t="s">
        <v>161</v>
      </c>
      <c r="L7" s="159"/>
      <c r="M7" s="160">
        <v>20000</v>
      </c>
      <c r="N7" s="161"/>
      <c r="O7" s="138">
        <v>20000</v>
      </c>
      <c r="P7" s="159"/>
      <c r="Q7" s="75" t="s">
        <v>604</v>
      </c>
      <c r="R7" s="75" t="s">
        <v>605</v>
      </c>
      <c r="S7" s="162"/>
      <c r="T7" s="162"/>
    </row>
    <row r="8" spans="1:20" s="163" customFormat="1" ht="90.75" customHeight="1" x14ac:dyDescent="0.25">
      <c r="A8" s="100">
        <v>2</v>
      </c>
      <c r="B8" s="158">
        <v>1</v>
      </c>
      <c r="C8" s="75">
        <v>1</v>
      </c>
      <c r="D8" s="75">
        <v>6</v>
      </c>
      <c r="E8" s="158" t="s">
        <v>606</v>
      </c>
      <c r="F8" s="75" t="s">
        <v>607</v>
      </c>
      <c r="G8" s="75" t="s">
        <v>170</v>
      </c>
      <c r="H8" s="75" t="s">
        <v>608</v>
      </c>
      <c r="I8" s="75">
        <v>44</v>
      </c>
      <c r="J8" s="158" t="s">
        <v>609</v>
      </c>
      <c r="K8" s="75" t="s">
        <v>73</v>
      </c>
      <c r="L8" s="159"/>
      <c r="M8" s="138">
        <v>24892.61</v>
      </c>
      <c r="N8" s="75"/>
      <c r="O8" s="138">
        <v>24892.61</v>
      </c>
      <c r="P8" s="159"/>
      <c r="Q8" s="75" t="s">
        <v>604</v>
      </c>
      <c r="R8" s="75" t="s">
        <v>605</v>
      </c>
      <c r="S8" s="162"/>
    </row>
    <row r="9" spans="1:20" s="163" customFormat="1" ht="95.25" customHeight="1" x14ac:dyDescent="0.25">
      <c r="A9" s="75">
        <v>3</v>
      </c>
      <c r="B9" s="158">
        <v>1</v>
      </c>
      <c r="C9" s="75">
        <v>1</v>
      </c>
      <c r="D9" s="75">
        <v>6</v>
      </c>
      <c r="E9" s="158" t="s">
        <v>610</v>
      </c>
      <c r="F9" s="75" t="s">
        <v>607</v>
      </c>
      <c r="G9" s="75" t="s">
        <v>170</v>
      </c>
      <c r="H9" s="75" t="s">
        <v>611</v>
      </c>
      <c r="I9" s="75">
        <v>27</v>
      </c>
      <c r="J9" s="158" t="s">
        <v>612</v>
      </c>
      <c r="K9" s="75" t="s">
        <v>52</v>
      </c>
      <c r="L9" s="164"/>
      <c r="M9" s="138">
        <v>28357.74</v>
      </c>
      <c r="N9" s="75"/>
      <c r="O9" s="138">
        <v>28357.74</v>
      </c>
      <c r="P9" s="164"/>
      <c r="Q9" s="75" t="s">
        <v>604</v>
      </c>
      <c r="R9" s="75" t="s">
        <v>605</v>
      </c>
    </row>
    <row r="10" spans="1:20" s="163" customFormat="1" ht="69.75" customHeight="1" x14ac:dyDescent="0.25">
      <c r="A10" s="88">
        <v>4</v>
      </c>
      <c r="B10" s="101">
        <v>3</v>
      </c>
      <c r="C10" s="88">
        <v>1</v>
      </c>
      <c r="D10" s="88">
        <v>6</v>
      </c>
      <c r="E10" s="101" t="s">
        <v>613</v>
      </c>
      <c r="F10" s="88" t="s">
        <v>614</v>
      </c>
      <c r="G10" s="88" t="s">
        <v>615</v>
      </c>
      <c r="H10" s="88" t="s">
        <v>616</v>
      </c>
      <c r="I10" s="88">
        <v>248</v>
      </c>
      <c r="J10" s="101" t="s">
        <v>617</v>
      </c>
      <c r="K10" s="88" t="s">
        <v>124</v>
      </c>
      <c r="L10" s="164"/>
      <c r="M10" s="138">
        <v>22854.71</v>
      </c>
      <c r="N10" s="165"/>
      <c r="O10" s="138">
        <v>22854.71</v>
      </c>
      <c r="P10" s="164"/>
      <c r="Q10" s="88" t="s">
        <v>604</v>
      </c>
      <c r="R10" s="88" t="s">
        <v>605</v>
      </c>
    </row>
    <row r="11" spans="1:20" s="163" customFormat="1" ht="80.25" customHeight="1" x14ac:dyDescent="0.25">
      <c r="A11" s="88">
        <v>5</v>
      </c>
      <c r="B11" s="101">
        <v>3</v>
      </c>
      <c r="C11" s="88">
        <v>1</v>
      </c>
      <c r="D11" s="88">
        <v>6</v>
      </c>
      <c r="E11" s="101" t="s">
        <v>618</v>
      </c>
      <c r="F11" s="88" t="s">
        <v>619</v>
      </c>
      <c r="G11" s="88" t="s">
        <v>620</v>
      </c>
      <c r="H11" s="88" t="s">
        <v>621</v>
      </c>
      <c r="I11" s="161">
        <v>1</v>
      </c>
      <c r="J11" s="101" t="s">
        <v>622</v>
      </c>
      <c r="K11" s="88" t="s">
        <v>124</v>
      </c>
      <c r="L11" s="164"/>
      <c r="M11" s="160">
        <v>34484.880000000005</v>
      </c>
      <c r="N11" s="88"/>
      <c r="O11" s="160">
        <v>34484.880000000005</v>
      </c>
      <c r="P11" s="164"/>
      <c r="Q11" s="88" t="s">
        <v>604</v>
      </c>
      <c r="R11" s="88" t="s">
        <v>605</v>
      </c>
    </row>
    <row r="12" spans="1:20" s="163" customFormat="1" ht="85.5" customHeight="1" x14ac:dyDescent="0.25">
      <c r="A12" s="75">
        <v>6</v>
      </c>
      <c r="B12" s="101">
        <v>3</v>
      </c>
      <c r="C12" s="88">
        <v>1</v>
      </c>
      <c r="D12" s="88">
        <v>6</v>
      </c>
      <c r="E12" s="101" t="s">
        <v>623</v>
      </c>
      <c r="F12" s="88" t="s">
        <v>624</v>
      </c>
      <c r="G12" s="88" t="s">
        <v>625</v>
      </c>
      <c r="H12" s="88" t="s">
        <v>626</v>
      </c>
      <c r="I12" s="88">
        <v>10</v>
      </c>
      <c r="J12" s="101" t="s">
        <v>627</v>
      </c>
      <c r="K12" s="88" t="s">
        <v>73</v>
      </c>
      <c r="L12" s="164"/>
      <c r="M12" s="160">
        <v>19325.04</v>
      </c>
      <c r="N12" s="88"/>
      <c r="O12" s="160">
        <v>19325.04</v>
      </c>
      <c r="P12" s="164"/>
      <c r="Q12" s="88" t="s">
        <v>604</v>
      </c>
      <c r="R12" s="88" t="s">
        <v>605</v>
      </c>
    </row>
    <row r="13" spans="1:20" s="163" customFormat="1" ht="78" customHeight="1" x14ac:dyDescent="0.25">
      <c r="A13" s="75">
        <v>7</v>
      </c>
      <c r="B13" s="75">
        <v>1</v>
      </c>
      <c r="C13" s="75">
        <v>1</v>
      </c>
      <c r="D13" s="75">
        <v>9</v>
      </c>
      <c r="E13" s="75" t="s">
        <v>628</v>
      </c>
      <c r="F13" s="75" t="s">
        <v>629</v>
      </c>
      <c r="G13" s="75" t="s">
        <v>630</v>
      </c>
      <c r="H13" s="75" t="s">
        <v>631</v>
      </c>
      <c r="I13" s="75">
        <v>2</v>
      </c>
      <c r="J13" s="75" t="s">
        <v>627</v>
      </c>
      <c r="K13" s="75" t="s">
        <v>52</v>
      </c>
      <c r="L13" s="164"/>
      <c r="M13" s="138">
        <v>17079.78</v>
      </c>
      <c r="N13" s="75"/>
      <c r="O13" s="138">
        <v>17079.78</v>
      </c>
      <c r="P13" s="164"/>
      <c r="Q13" s="75" t="s">
        <v>604</v>
      </c>
      <c r="R13" s="75" t="s">
        <v>605</v>
      </c>
    </row>
    <row r="14" spans="1:20" s="163" customFormat="1" ht="80.25" customHeight="1" x14ac:dyDescent="0.25">
      <c r="A14" s="75">
        <v>8</v>
      </c>
      <c r="B14" s="75">
        <v>6</v>
      </c>
      <c r="C14" s="75">
        <v>1</v>
      </c>
      <c r="D14" s="75">
        <v>9</v>
      </c>
      <c r="E14" s="75" t="s">
        <v>632</v>
      </c>
      <c r="F14" s="75" t="s">
        <v>633</v>
      </c>
      <c r="G14" s="75" t="s">
        <v>634</v>
      </c>
      <c r="H14" s="75" t="s">
        <v>616</v>
      </c>
      <c r="I14" s="75">
        <v>100</v>
      </c>
      <c r="J14" s="75" t="s">
        <v>622</v>
      </c>
      <c r="K14" s="75" t="s">
        <v>101</v>
      </c>
      <c r="L14" s="164"/>
      <c r="M14" s="138">
        <v>6057.8</v>
      </c>
      <c r="N14" s="75"/>
      <c r="O14" s="138">
        <v>6057.8</v>
      </c>
      <c r="P14" s="164"/>
      <c r="Q14" s="75" t="s">
        <v>604</v>
      </c>
      <c r="R14" s="75" t="s">
        <v>605</v>
      </c>
    </row>
    <row r="15" spans="1:20" s="18" customFormat="1" ht="85.5" customHeight="1" x14ac:dyDescent="0.25">
      <c r="A15" s="92">
        <v>9</v>
      </c>
      <c r="B15" s="92">
        <v>6</v>
      </c>
      <c r="C15" s="92">
        <v>1</v>
      </c>
      <c r="D15" s="92">
        <v>9</v>
      </c>
      <c r="E15" s="92" t="s">
        <v>635</v>
      </c>
      <c r="F15" s="92" t="s">
        <v>636</v>
      </c>
      <c r="G15" s="92" t="s">
        <v>634</v>
      </c>
      <c r="H15" s="92" t="s">
        <v>637</v>
      </c>
      <c r="I15" s="92">
        <v>1</v>
      </c>
      <c r="J15" s="92" t="s">
        <v>622</v>
      </c>
      <c r="K15" s="92" t="s">
        <v>127</v>
      </c>
      <c r="L15" s="92"/>
      <c r="M15" s="135">
        <v>12000</v>
      </c>
      <c r="N15" s="92"/>
      <c r="O15" s="135">
        <v>12000</v>
      </c>
      <c r="P15" s="166"/>
      <c r="Q15" s="92" t="s">
        <v>604</v>
      </c>
      <c r="R15" s="92" t="s">
        <v>605</v>
      </c>
    </row>
    <row r="16" spans="1:20" s="13" customFormat="1" ht="111.75" customHeight="1" x14ac:dyDescent="0.25">
      <c r="A16" s="75">
        <v>10</v>
      </c>
      <c r="B16" s="75">
        <v>3</v>
      </c>
      <c r="C16" s="75">
        <v>1</v>
      </c>
      <c r="D16" s="75">
        <v>9</v>
      </c>
      <c r="E16" s="75" t="s">
        <v>638</v>
      </c>
      <c r="F16" s="167" t="s">
        <v>639</v>
      </c>
      <c r="G16" s="75" t="s">
        <v>640</v>
      </c>
      <c r="H16" s="75" t="s">
        <v>637</v>
      </c>
      <c r="I16" s="75">
        <v>7</v>
      </c>
      <c r="J16" s="75" t="s">
        <v>622</v>
      </c>
      <c r="K16" s="75" t="s">
        <v>641</v>
      </c>
      <c r="L16" s="168"/>
      <c r="M16" s="138">
        <v>35525.5</v>
      </c>
      <c r="N16" s="75"/>
      <c r="O16" s="138">
        <v>35525.5</v>
      </c>
      <c r="P16" s="168"/>
      <c r="Q16" s="75" t="s">
        <v>604</v>
      </c>
      <c r="R16" s="75" t="s">
        <v>605</v>
      </c>
      <c r="S16" s="12"/>
    </row>
    <row r="17" spans="1:20" s="13" customFormat="1" ht="89.25" customHeight="1" x14ac:dyDescent="0.25">
      <c r="A17" s="75">
        <v>11</v>
      </c>
      <c r="B17" s="75">
        <v>1</v>
      </c>
      <c r="C17" s="75">
        <v>3</v>
      </c>
      <c r="D17" s="75">
        <v>10</v>
      </c>
      <c r="E17" s="75" t="s">
        <v>642</v>
      </c>
      <c r="F17" s="75" t="s">
        <v>643</v>
      </c>
      <c r="G17" s="75" t="s">
        <v>644</v>
      </c>
      <c r="H17" s="75" t="s">
        <v>611</v>
      </c>
      <c r="I17" s="75">
        <v>5000</v>
      </c>
      <c r="J17" s="75" t="s">
        <v>622</v>
      </c>
      <c r="K17" s="75" t="s">
        <v>81</v>
      </c>
      <c r="L17" s="164"/>
      <c r="M17" s="138">
        <v>9978.5</v>
      </c>
      <c r="N17" s="75"/>
      <c r="O17" s="138">
        <v>9978.5</v>
      </c>
      <c r="P17" s="164"/>
      <c r="Q17" s="75" t="s">
        <v>604</v>
      </c>
      <c r="R17" s="75" t="s">
        <v>605</v>
      </c>
      <c r="S17" s="12"/>
    </row>
    <row r="18" spans="1:20" s="13" customFormat="1" ht="83.25" customHeight="1" x14ac:dyDescent="0.25">
      <c r="A18" s="75">
        <v>12</v>
      </c>
      <c r="B18" s="75">
        <v>1</v>
      </c>
      <c r="C18" s="75">
        <v>5</v>
      </c>
      <c r="D18" s="75">
        <v>11</v>
      </c>
      <c r="E18" s="75" t="s">
        <v>645</v>
      </c>
      <c r="F18" s="75" t="s">
        <v>646</v>
      </c>
      <c r="G18" s="75" t="s">
        <v>647</v>
      </c>
      <c r="H18" s="75" t="s">
        <v>648</v>
      </c>
      <c r="I18" s="159">
        <v>2</v>
      </c>
      <c r="J18" s="75" t="s">
        <v>622</v>
      </c>
      <c r="K18" s="75" t="s">
        <v>161</v>
      </c>
      <c r="L18" s="164"/>
      <c r="M18" s="138">
        <v>10000</v>
      </c>
      <c r="N18" s="75"/>
      <c r="O18" s="138">
        <v>10000</v>
      </c>
      <c r="P18" s="164"/>
      <c r="Q18" s="75" t="s">
        <v>604</v>
      </c>
      <c r="R18" s="75" t="s">
        <v>605</v>
      </c>
      <c r="S18" s="12"/>
    </row>
    <row r="19" spans="1:20" s="13" customFormat="1" ht="61.5" customHeight="1" x14ac:dyDescent="0.25">
      <c r="A19" s="75">
        <v>13</v>
      </c>
      <c r="B19" s="75">
        <v>1</v>
      </c>
      <c r="C19" s="75">
        <v>2</v>
      </c>
      <c r="D19" s="75">
        <v>12</v>
      </c>
      <c r="E19" s="75" t="s">
        <v>649</v>
      </c>
      <c r="F19" s="75" t="s">
        <v>650</v>
      </c>
      <c r="G19" s="75" t="s">
        <v>197</v>
      </c>
      <c r="H19" s="75" t="s">
        <v>651</v>
      </c>
      <c r="I19" s="75">
        <v>1500</v>
      </c>
      <c r="J19" s="75" t="s">
        <v>652</v>
      </c>
      <c r="K19" s="75" t="s">
        <v>101</v>
      </c>
      <c r="L19" s="164"/>
      <c r="M19" s="138">
        <v>1980.3</v>
      </c>
      <c r="N19" s="75"/>
      <c r="O19" s="138">
        <v>1980.3</v>
      </c>
      <c r="P19" s="164"/>
      <c r="Q19" s="75" t="s">
        <v>604</v>
      </c>
      <c r="R19" s="75" t="s">
        <v>605</v>
      </c>
      <c r="S19" s="12"/>
    </row>
    <row r="20" spans="1:20" s="13" customFormat="1" ht="66" customHeight="1" x14ac:dyDescent="0.25">
      <c r="A20" s="86">
        <v>14</v>
      </c>
      <c r="B20" s="158">
        <v>1</v>
      </c>
      <c r="C20" s="75">
        <v>3</v>
      </c>
      <c r="D20" s="75">
        <v>13</v>
      </c>
      <c r="E20" s="158" t="s">
        <v>653</v>
      </c>
      <c r="F20" s="75" t="s">
        <v>654</v>
      </c>
      <c r="G20" s="75" t="s">
        <v>655</v>
      </c>
      <c r="H20" s="75" t="s">
        <v>656</v>
      </c>
      <c r="I20" s="75">
        <v>100</v>
      </c>
      <c r="J20" s="158" t="s">
        <v>652</v>
      </c>
      <c r="K20" s="75" t="s">
        <v>161</v>
      </c>
      <c r="L20" s="169"/>
      <c r="M20" s="138">
        <v>17736.599999999999</v>
      </c>
      <c r="N20" s="164"/>
      <c r="O20" s="138">
        <v>17736.599999999999</v>
      </c>
      <c r="P20" s="169"/>
      <c r="Q20" s="75" t="s">
        <v>604</v>
      </c>
      <c r="R20" s="75" t="s">
        <v>605</v>
      </c>
      <c r="S20" s="12"/>
    </row>
    <row r="21" spans="1:20" s="18" customFormat="1" ht="85.5" customHeight="1" x14ac:dyDescent="0.25">
      <c r="A21" s="95">
        <v>15</v>
      </c>
      <c r="B21" s="92">
        <v>6</v>
      </c>
      <c r="C21" s="92">
        <v>5</v>
      </c>
      <c r="D21" s="92">
        <v>4</v>
      </c>
      <c r="E21" s="92" t="s">
        <v>657</v>
      </c>
      <c r="F21" s="92" t="s">
        <v>658</v>
      </c>
      <c r="G21" s="92" t="s">
        <v>170</v>
      </c>
      <c r="H21" s="112" t="s">
        <v>659</v>
      </c>
      <c r="I21" s="16" t="s">
        <v>660</v>
      </c>
      <c r="J21" s="92" t="s">
        <v>661</v>
      </c>
      <c r="K21" s="112" t="s">
        <v>662</v>
      </c>
      <c r="L21" s="112"/>
      <c r="M21" s="135">
        <v>76250</v>
      </c>
      <c r="N21" s="98"/>
      <c r="O21" s="135">
        <v>76250</v>
      </c>
      <c r="P21" s="135"/>
      <c r="Q21" s="92" t="s">
        <v>663</v>
      </c>
      <c r="R21" s="92" t="s">
        <v>664</v>
      </c>
      <c r="S21" s="17"/>
    </row>
    <row r="22" spans="1:20" s="13" customFormat="1" ht="48" customHeight="1" x14ac:dyDescent="0.25">
      <c r="A22" s="86">
        <v>16</v>
      </c>
      <c r="B22" s="75">
        <v>6</v>
      </c>
      <c r="C22" s="75">
        <v>5</v>
      </c>
      <c r="D22" s="75">
        <v>4</v>
      </c>
      <c r="E22" s="75" t="s">
        <v>665</v>
      </c>
      <c r="F22" s="75" t="s">
        <v>666</v>
      </c>
      <c r="G22" s="75" t="s">
        <v>165</v>
      </c>
      <c r="H22" s="75" t="s">
        <v>667</v>
      </c>
      <c r="I22" s="11" t="s">
        <v>660</v>
      </c>
      <c r="J22" s="75" t="s">
        <v>668</v>
      </c>
      <c r="K22" s="75" t="s">
        <v>662</v>
      </c>
      <c r="L22" s="75"/>
      <c r="M22" s="138">
        <v>20100</v>
      </c>
      <c r="N22" s="104"/>
      <c r="O22" s="138">
        <v>20100</v>
      </c>
      <c r="P22" s="75"/>
      <c r="Q22" s="75" t="s">
        <v>669</v>
      </c>
      <c r="R22" s="75" t="s">
        <v>670</v>
      </c>
      <c r="S22" s="12"/>
      <c r="T22" s="170"/>
    </row>
    <row r="23" spans="1:20" s="13" customFormat="1" ht="99" customHeight="1" x14ac:dyDescent="0.25">
      <c r="A23" s="86">
        <v>17</v>
      </c>
      <c r="B23" s="75">
        <v>1</v>
      </c>
      <c r="C23" s="75">
        <v>1</v>
      </c>
      <c r="D23" s="75">
        <v>6</v>
      </c>
      <c r="E23" s="75" t="s">
        <v>671</v>
      </c>
      <c r="F23" s="75" t="s">
        <v>672</v>
      </c>
      <c r="G23" s="75" t="s">
        <v>79</v>
      </c>
      <c r="H23" s="75" t="s">
        <v>673</v>
      </c>
      <c r="I23" s="11" t="s">
        <v>674</v>
      </c>
      <c r="J23" s="75" t="s">
        <v>675</v>
      </c>
      <c r="K23" s="75" t="s">
        <v>662</v>
      </c>
      <c r="L23" s="75"/>
      <c r="M23" s="138">
        <v>14327</v>
      </c>
      <c r="N23" s="104"/>
      <c r="O23" s="138">
        <v>12792</v>
      </c>
      <c r="P23" s="75"/>
      <c r="Q23" s="75" t="s">
        <v>676</v>
      </c>
      <c r="R23" s="75" t="s">
        <v>677</v>
      </c>
      <c r="S23" s="12"/>
    </row>
    <row r="24" spans="1:20" s="13" customFormat="1" ht="90" customHeight="1" x14ac:dyDescent="0.25">
      <c r="A24" s="86">
        <v>18</v>
      </c>
      <c r="B24" s="75">
        <v>6</v>
      </c>
      <c r="C24" s="75">
        <v>1</v>
      </c>
      <c r="D24" s="75">
        <v>6</v>
      </c>
      <c r="E24" s="75" t="s">
        <v>678</v>
      </c>
      <c r="F24" s="75" t="s">
        <v>679</v>
      </c>
      <c r="G24" s="75" t="s">
        <v>79</v>
      </c>
      <c r="H24" s="75" t="s">
        <v>673</v>
      </c>
      <c r="I24" s="11" t="s">
        <v>680</v>
      </c>
      <c r="J24" s="75" t="s">
        <v>681</v>
      </c>
      <c r="K24" s="75" t="s">
        <v>52</v>
      </c>
      <c r="L24" s="75"/>
      <c r="M24" s="138">
        <v>10760</v>
      </c>
      <c r="N24" s="104"/>
      <c r="O24" s="138">
        <v>8784</v>
      </c>
      <c r="P24" s="75"/>
      <c r="Q24" s="75" t="s">
        <v>682</v>
      </c>
      <c r="R24" s="75" t="s">
        <v>683</v>
      </c>
      <c r="S24" s="12"/>
    </row>
    <row r="25" spans="1:20" s="13" customFormat="1" ht="49.5" customHeight="1" x14ac:dyDescent="0.25">
      <c r="A25" s="86">
        <v>19</v>
      </c>
      <c r="B25" s="75">
        <v>1</v>
      </c>
      <c r="C25" s="75">
        <v>1</v>
      </c>
      <c r="D25" s="75">
        <v>6</v>
      </c>
      <c r="E25" s="75" t="s">
        <v>684</v>
      </c>
      <c r="F25" s="75" t="s">
        <v>685</v>
      </c>
      <c r="G25" s="75" t="s">
        <v>170</v>
      </c>
      <c r="H25" s="75" t="s">
        <v>659</v>
      </c>
      <c r="I25" s="11" t="s">
        <v>686</v>
      </c>
      <c r="J25" s="75" t="s">
        <v>687</v>
      </c>
      <c r="K25" s="75" t="s">
        <v>81</v>
      </c>
      <c r="L25" s="75"/>
      <c r="M25" s="79">
        <v>9000</v>
      </c>
      <c r="N25" s="104"/>
      <c r="O25" s="138">
        <v>7500</v>
      </c>
      <c r="P25" s="75"/>
      <c r="Q25" s="75" t="s">
        <v>688</v>
      </c>
      <c r="R25" s="75" t="s">
        <v>689</v>
      </c>
      <c r="S25" s="12"/>
      <c r="T25" s="170"/>
    </row>
    <row r="26" spans="1:20" s="13" customFormat="1" ht="60.75" customHeight="1" x14ac:dyDescent="0.25">
      <c r="A26" s="86">
        <v>20</v>
      </c>
      <c r="B26" s="75">
        <v>1</v>
      </c>
      <c r="C26" s="75">
        <v>1</v>
      </c>
      <c r="D26" s="75">
        <v>6</v>
      </c>
      <c r="E26" s="75" t="s">
        <v>690</v>
      </c>
      <c r="F26" s="75" t="s">
        <v>691</v>
      </c>
      <c r="G26" s="75" t="s">
        <v>170</v>
      </c>
      <c r="H26" s="75" t="s">
        <v>659</v>
      </c>
      <c r="I26" s="11" t="s">
        <v>692</v>
      </c>
      <c r="J26" s="75" t="s">
        <v>693</v>
      </c>
      <c r="K26" s="75" t="s">
        <v>127</v>
      </c>
      <c r="L26" s="75"/>
      <c r="M26" s="138">
        <v>19049.96</v>
      </c>
      <c r="N26" s="104"/>
      <c r="O26" s="138">
        <v>19049.96</v>
      </c>
      <c r="P26" s="75"/>
      <c r="Q26" s="75" t="s">
        <v>694</v>
      </c>
      <c r="R26" s="75" t="s">
        <v>695</v>
      </c>
      <c r="S26" s="12"/>
      <c r="T26" s="170"/>
    </row>
    <row r="27" spans="1:20" s="13" customFormat="1" ht="151.5" customHeight="1" x14ac:dyDescent="0.25">
      <c r="A27" s="86">
        <v>21</v>
      </c>
      <c r="B27" s="75">
        <v>2</v>
      </c>
      <c r="C27" s="75">
        <v>1</v>
      </c>
      <c r="D27" s="75">
        <v>6</v>
      </c>
      <c r="E27" s="75" t="s">
        <v>696</v>
      </c>
      <c r="F27" s="75" t="s">
        <v>697</v>
      </c>
      <c r="G27" s="75" t="s">
        <v>170</v>
      </c>
      <c r="H27" s="75" t="s">
        <v>659</v>
      </c>
      <c r="I27" s="11" t="s">
        <v>698</v>
      </c>
      <c r="J27" s="75" t="s">
        <v>699</v>
      </c>
      <c r="K27" s="75" t="s">
        <v>124</v>
      </c>
      <c r="L27" s="75"/>
      <c r="M27" s="138">
        <v>30007.599999999999</v>
      </c>
      <c r="N27" s="104"/>
      <c r="O27" s="138">
        <v>27162.6</v>
      </c>
      <c r="P27" s="75"/>
      <c r="Q27" s="75" t="s">
        <v>700</v>
      </c>
      <c r="R27" s="75" t="s">
        <v>701</v>
      </c>
      <c r="S27" s="12"/>
      <c r="T27" s="170"/>
    </row>
    <row r="28" spans="1:20" s="13" customFormat="1" ht="69" customHeight="1" x14ac:dyDescent="0.25">
      <c r="A28" s="86">
        <v>22</v>
      </c>
      <c r="B28" s="75">
        <v>6</v>
      </c>
      <c r="C28" s="75">
        <v>1</v>
      </c>
      <c r="D28" s="75">
        <v>9</v>
      </c>
      <c r="E28" s="75" t="s">
        <v>702</v>
      </c>
      <c r="F28" s="75" t="s">
        <v>703</v>
      </c>
      <c r="G28" s="75" t="s">
        <v>165</v>
      </c>
      <c r="H28" s="75" t="s">
        <v>667</v>
      </c>
      <c r="I28" s="11" t="s">
        <v>692</v>
      </c>
      <c r="J28" s="75" t="s">
        <v>704</v>
      </c>
      <c r="K28" s="75" t="s">
        <v>81</v>
      </c>
      <c r="L28" s="75"/>
      <c r="M28" s="138">
        <v>15000</v>
      </c>
      <c r="N28" s="104"/>
      <c r="O28" s="138">
        <v>13500</v>
      </c>
      <c r="P28" s="75"/>
      <c r="Q28" s="75" t="s">
        <v>705</v>
      </c>
      <c r="R28" s="75" t="s">
        <v>706</v>
      </c>
      <c r="S28" s="12"/>
    </row>
    <row r="29" spans="1:20" s="13" customFormat="1" ht="102" customHeight="1" x14ac:dyDescent="0.25">
      <c r="A29" s="86">
        <v>23</v>
      </c>
      <c r="B29" s="75">
        <v>1</v>
      </c>
      <c r="C29" s="75">
        <v>1</v>
      </c>
      <c r="D29" s="75">
        <v>9</v>
      </c>
      <c r="E29" s="75" t="s">
        <v>707</v>
      </c>
      <c r="F29" s="75" t="s">
        <v>708</v>
      </c>
      <c r="G29" s="75" t="s">
        <v>709</v>
      </c>
      <c r="H29" s="75" t="s">
        <v>710</v>
      </c>
      <c r="I29" s="11" t="s">
        <v>711</v>
      </c>
      <c r="J29" s="75" t="s">
        <v>712</v>
      </c>
      <c r="K29" s="75" t="s">
        <v>89</v>
      </c>
      <c r="L29" s="75"/>
      <c r="M29" s="138">
        <v>12000</v>
      </c>
      <c r="N29" s="104"/>
      <c r="O29" s="138">
        <v>10800</v>
      </c>
      <c r="P29" s="75"/>
      <c r="Q29" s="75" t="s">
        <v>705</v>
      </c>
      <c r="R29" s="75" t="s">
        <v>706</v>
      </c>
      <c r="S29" s="12"/>
    </row>
    <row r="30" spans="1:20" s="13" customFormat="1" ht="118.5" customHeight="1" x14ac:dyDescent="0.25">
      <c r="A30" s="86">
        <v>24</v>
      </c>
      <c r="B30" s="75">
        <v>1</v>
      </c>
      <c r="C30" s="75">
        <v>1</v>
      </c>
      <c r="D30" s="75">
        <v>9</v>
      </c>
      <c r="E30" s="75" t="s">
        <v>713</v>
      </c>
      <c r="F30" s="75" t="s">
        <v>714</v>
      </c>
      <c r="G30" s="75" t="s">
        <v>715</v>
      </c>
      <c r="H30" s="75" t="s">
        <v>716</v>
      </c>
      <c r="I30" s="11" t="s">
        <v>717</v>
      </c>
      <c r="J30" s="75" t="s">
        <v>718</v>
      </c>
      <c r="K30" s="75" t="s">
        <v>127</v>
      </c>
      <c r="L30" s="75"/>
      <c r="M30" s="138">
        <v>23964.87</v>
      </c>
      <c r="N30" s="104"/>
      <c r="O30" s="138">
        <v>18491.27</v>
      </c>
      <c r="P30" s="75"/>
      <c r="Q30" s="75" t="s">
        <v>719</v>
      </c>
      <c r="R30" s="75" t="s">
        <v>720</v>
      </c>
      <c r="S30" s="12"/>
    </row>
    <row r="31" spans="1:20" ht="158.25" customHeight="1" x14ac:dyDescent="0.25">
      <c r="A31" s="86">
        <v>25</v>
      </c>
      <c r="B31" s="75">
        <v>6</v>
      </c>
      <c r="C31" s="75">
        <v>1</v>
      </c>
      <c r="D31" s="75">
        <v>9</v>
      </c>
      <c r="E31" s="75" t="s">
        <v>721</v>
      </c>
      <c r="F31" s="75" t="s">
        <v>722</v>
      </c>
      <c r="G31" s="75" t="s">
        <v>165</v>
      </c>
      <c r="H31" s="75" t="s">
        <v>667</v>
      </c>
      <c r="I31" s="11" t="s">
        <v>692</v>
      </c>
      <c r="J31" s="75" t="s">
        <v>723</v>
      </c>
      <c r="K31" s="75" t="s">
        <v>101</v>
      </c>
      <c r="L31" s="75"/>
      <c r="M31" s="138">
        <v>15000</v>
      </c>
      <c r="N31" s="104"/>
      <c r="O31" s="138">
        <v>13500</v>
      </c>
      <c r="P31" s="75"/>
      <c r="Q31" s="75" t="s">
        <v>705</v>
      </c>
      <c r="R31" s="75" t="s">
        <v>706</v>
      </c>
      <c r="S31" s="22"/>
    </row>
    <row r="32" spans="1:20" s="18" customFormat="1" ht="81" customHeight="1" x14ac:dyDescent="0.25">
      <c r="A32" s="95">
        <v>26</v>
      </c>
      <c r="B32" s="92">
        <v>1</v>
      </c>
      <c r="C32" s="92">
        <v>1</v>
      </c>
      <c r="D32" s="92">
        <v>9</v>
      </c>
      <c r="E32" s="92" t="s">
        <v>724</v>
      </c>
      <c r="F32" s="92" t="s">
        <v>685</v>
      </c>
      <c r="G32" s="92" t="s">
        <v>170</v>
      </c>
      <c r="H32" s="92" t="s">
        <v>659</v>
      </c>
      <c r="I32" s="16" t="s">
        <v>692</v>
      </c>
      <c r="J32" s="92" t="s">
        <v>725</v>
      </c>
      <c r="K32" s="92" t="s">
        <v>41</v>
      </c>
      <c r="L32" s="92"/>
      <c r="M32" s="135">
        <v>32175</v>
      </c>
      <c r="N32" s="98"/>
      <c r="O32" s="135">
        <v>26435</v>
      </c>
      <c r="P32" s="92"/>
      <c r="Q32" s="92" t="s">
        <v>688</v>
      </c>
      <c r="R32" s="92" t="s">
        <v>689</v>
      </c>
    </row>
    <row r="33" spans="1:19" s="13" customFormat="1" ht="87.75" customHeight="1" x14ac:dyDescent="0.25">
      <c r="A33" s="86">
        <v>27</v>
      </c>
      <c r="B33" s="75">
        <v>1</v>
      </c>
      <c r="C33" s="75">
        <v>1</v>
      </c>
      <c r="D33" s="75">
        <v>9</v>
      </c>
      <c r="E33" s="75" t="s">
        <v>726</v>
      </c>
      <c r="F33" s="75" t="s">
        <v>727</v>
      </c>
      <c r="G33" s="75" t="s">
        <v>728</v>
      </c>
      <c r="H33" s="75" t="s">
        <v>729</v>
      </c>
      <c r="I33" s="11" t="s">
        <v>686</v>
      </c>
      <c r="J33" s="75" t="s">
        <v>730</v>
      </c>
      <c r="K33" s="75" t="s">
        <v>81</v>
      </c>
      <c r="L33" s="75"/>
      <c r="M33" s="138">
        <v>10661.26</v>
      </c>
      <c r="N33" s="104"/>
      <c r="O33" s="138">
        <v>9525.26</v>
      </c>
      <c r="P33" s="75"/>
      <c r="Q33" s="75" t="s">
        <v>700</v>
      </c>
      <c r="R33" s="75" t="s">
        <v>731</v>
      </c>
    </row>
    <row r="34" spans="1:19" ht="111.75" customHeight="1" x14ac:dyDescent="0.25">
      <c r="A34" s="86">
        <v>28</v>
      </c>
      <c r="B34" s="75">
        <v>6</v>
      </c>
      <c r="C34" s="75">
        <v>1</v>
      </c>
      <c r="D34" s="75">
        <v>9</v>
      </c>
      <c r="E34" s="75" t="s">
        <v>732</v>
      </c>
      <c r="F34" s="75" t="s">
        <v>733</v>
      </c>
      <c r="G34" s="75" t="s">
        <v>734</v>
      </c>
      <c r="H34" s="75" t="s">
        <v>735</v>
      </c>
      <c r="I34" s="11" t="s">
        <v>736</v>
      </c>
      <c r="J34" s="75" t="s">
        <v>737</v>
      </c>
      <c r="K34" s="75" t="s">
        <v>127</v>
      </c>
      <c r="L34" s="75"/>
      <c r="M34" s="138">
        <v>29540</v>
      </c>
      <c r="N34" s="104"/>
      <c r="O34" s="171">
        <v>23900</v>
      </c>
      <c r="P34" s="75"/>
      <c r="Q34" s="75" t="s">
        <v>688</v>
      </c>
      <c r="R34" s="75" t="s">
        <v>689</v>
      </c>
      <c r="S34" s="22"/>
    </row>
    <row r="35" spans="1:19" ht="87" customHeight="1" x14ac:dyDescent="0.25">
      <c r="A35" s="86">
        <v>29</v>
      </c>
      <c r="B35" s="75">
        <v>6</v>
      </c>
      <c r="C35" s="75">
        <v>1</v>
      </c>
      <c r="D35" s="75">
        <v>9</v>
      </c>
      <c r="E35" s="75" t="s">
        <v>738</v>
      </c>
      <c r="F35" s="75" t="s">
        <v>739</v>
      </c>
      <c r="G35" s="75" t="s">
        <v>734</v>
      </c>
      <c r="H35" s="75" t="s">
        <v>735</v>
      </c>
      <c r="I35" s="11" t="s">
        <v>740</v>
      </c>
      <c r="J35" s="75" t="s">
        <v>741</v>
      </c>
      <c r="K35" s="75" t="s">
        <v>127</v>
      </c>
      <c r="L35" s="75"/>
      <c r="M35" s="138">
        <v>20814</v>
      </c>
      <c r="N35" s="104"/>
      <c r="O35" s="138">
        <v>17814</v>
      </c>
      <c r="P35" s="75"/>
      <c r="Q35" s="75" t="s">
        <v>742</v>
      </c>
      <c r="R35" s="75" t="s">
        <v>743</v>
      </c>
      <c r="S35" s="22"/>
    </row>
    <row r="36" spans="1:19" s="13" customFormat="1" ht="87" customHeight="1" x14ac:dyDescent="0.25">
      <c r="A36" s="86">
        <v>30</v>
      </c>
      <c r="B36" s="75">
        <v>6</v>
      </c>
      <c r="C36" s="75">
        <v>3</v>
      </c>
      <c r="D36" s="75">
        <v>10</v>
      </c>
      <c r="E36" s="75" t="s">
        <v>744</v>
      </c>
      <c r="F36" s="75" t="s">
        <v>745</v>
      </c>
      <c r="G36" s="75" t="s">
        <v>746</v>
      </c>
      <c r="H36" s="75" t="s">
        <v>747</v>
      </c>
      <c r="I36" s="11" t="s">
        <v>740</v>
      </c>
      <c r="J36" s="75" t="s">
        <v>748</v>
      </c>
      <c r="K36" s="75" t="s">
        <v>127</v>
      </c>
      <c r="L36" s="75"/>
      <c r="M36" s="138">
        <v>16712</v>
      </c>
      <c r="N36" s="104"/>
      <c r="O36" s="138">
        <v>14712</v>
      </c>
      <c r="P36" s="75"/>
      <c r="Q36" s="75" t="s">
        <v>749</v>
      </c>
      <c r="R36" s="75" t="s">
        <v>750</v>
      </c>
    </row>
    <row r="37" spans="1:19" s="13" customFormat="1" ht="130.5" customHeight="1" x14ac:dyDescent="0.25">
      <c r="A37" s="86">
        <v>31</v>
      </c>
      <c r="B37" s="75">
        <v>3</v>
      </c>
      <c r="C37" s="75">
        <v>3</v>
      </c>
      <c r="D37" s="75">
        <v>10</v>
      </c>
      <c r="E37" s="75" t="s">
        <v>751</v>
      </c>
      <c r="F37" s="75" t="s">
        <v>752</v>
      </c>
      <c r="G37" s="75" t="s">
        <v>37</v>
      </c>
      <c r="H37" s="75" t="s">
        <v>753</v>
      </c>
      <c r="I37" s="11" t="s">
        <v>754</v>
      </c>
      <c r="J37" s="75" t="s">
        <v>755</v>
      </c>
      <c r="K37" s="75" t="s">
        <v>124</v>
      </c>
      <c r="L37" s="75"/>
      <c r="M37" s="138">
        <v>11123.57</v>
      </c>
      <c r="N37" s="104"/>
      <c r="O37" s="138">
        <v>3637.77</v>
      </c>
      <c r="P37" s="75"/>
      <c r="Q37" s="75" t="s">
        <v>756</v>
      </c>
      <c r="R37" s="75" t="s">
        <v>757</v>
      </c>
    </row>
    <row r="38" spans="1:19" s="13" customFormat="1" ht="90" customHeight="1" x14ac:dyDescent="0.25">
      <c r="A38" s="86">
        <v>32</v>
      </c>
      <c r="B38" s="75">
        <v>1</v>
      </c>
      <c r="C38" s="75">
        <v>5</v>
      </c>
      <c r="D38" s="75">
        <v>11</v>
      </c>
      <c r="E38" s="75" t="s">
        <v>702</v>
      </c>
      <c r="F38" s="75" t="s">
        <v>758</v>
      </c>
      <c r="G38" s="75" t="s">
        <v>166</v>
      </c>
      <c r="H38" s="75" t="s">
        <v>759</v>
      </c>
      <c r="I38" s="11" t="s">
        <v>760</v>
      </c>
      <c r="J38" s="75" t="s">
        <v>761</v>
      </c>
      <c r="K38" s="75" t="s">
        <v>127</v>
      </c>
      <c r="L38" s="75"/>
      <c r="M38" s="138">
        <v>24762.5</v>
      </c>
      <c r="N38" s="104"/>
      <c r="O38" s="138">
        <v>21762.5</v>
      </c>
      <c r="P38" s="75"/>
      <c r="Q38" s="75" t="s">
        <v>762</v>
      </c>
      <c r="R38" s="75" t="s">
        <v>763</v>
      </c>
    </row>
    <row r="39" spans="1:19" s="13" customFormat="1" ht="129" customHeight="1" x14ac:dyDescent="0.25">
      <c r="A39" s="86">
        <v>33</v>
      </c>
      <c r="B39" s="86">
        <v>1</v>
      </c>
      <c r="C39" s="86">
        <v>3</v>
      </c>
      <c r="D39" s="86">
        <v>13</v>
      </c>
      <c r="E39" s="86" t="s">
        <v>764</v>
      </c>
      <c r="F39" s="86" t="s">
        <v>765</v>
      </c>
      <c r="G39" s="172" t="s">
        <v>166</v>
      </c>
      <c r="H39" s="86" t="s">
        <v>766</v>
      </c>
      <c r="I39" s="173" t="s">
        <v>767</v>
      </c>
      <c r="J39" s="86" t="s">
        <v>768</v>
      </c>
      <c r="K39" s="86" t="s">
        <v>81</v>
      </c>
      <c r="L39" s="86"/>
      <c r="M39" s="174">
        <v>13716.37</v>
      </c>
      <c r="N39" s="102"/>
      <c r="O39" s="174">
        <v>12372.37</v>
      </c>
      <c r="P39" s="86"/>
      <c r="Q39" s="86" t="s">
        <v>700</v>
      </c>
      <c r="R39" s="86" t="s">
        <v>701</v>
      </c>
    </row>
    <row r="40" spans="1:19" s="13" customFormat="1" ht="77.25" customHeight="1" x14ac:dyDescent="0.25">
      <c r="A40" s="75">
        <v>34</v>
      </c>
      <c r="B40" s="75">
        <v>2</v>
      </c>
      <c r="C40" s="75">
        <v>1</v>
      </c>
      <c r="D40" s="75">
        <v>13</v>
      </c>
      <c r="E40" s="75" t="s">
        <v>769</v>
      </c>
      <c r="F40" s="75" t="s">
        <v>770</v>
      </c>
      <c r="G40" s="90" t="s">
        <v>179</v>
      </c>
      <c r="H40" s="75" t="s">
        <v>771</v>
      </c>
      <c r="I40" s="11" t="s">
        <v>772</v>
      </c>
      <c r="J40" s="75" t="s">
        <v>773</v>
      </c>
      <c r="K40" s="75" t="s">
        <v>774</v>
      </c>
      <c r="L40" s="75"/>
      <c r="M40" s="138">
        <v>19823.32</v>
      </c>
      <c r="N40" s="104"/>
      <c r="O40" s="138">
        <v>8355.91</v>
      </c>
      <c r="P40" s="75"/>
      <c r="Q40" s="75" t="s">
        <v>756</v>
      </c>
      <c r="R40" s="75" t="s">
        <v>757</v>
      </c>
    </row>
    <row r="41" spans="1:19" s="13" customFormat="1" ht="72" customHeight="1" x14ac:dyDescent="0.25">
      <c r="A41" s="75">
        <v>35</v>
      </c>
      <c r="B41" s="75">
        <v>4</v>
      </c>
      <c r="C41" s="75">
        <v>3</v>
      </c>
      <c r="D41" s="75">
        <v>13</v>
      </c>
      <c r="E41" s="75" t="s">
        <v>775</v>
      </c>
      <c r="F41" s="75" t="s">
        <v>776</v>
      </c>
      <c r="G41" s="75" t="s">
        <v>179</v>
      </c>
      <c r="H41" s="75" t="s">
        <v>777</v>
      </c>
      <c r="I41" s="11" t="s">
        <v>778</v>
      </c>
      <c r="J41" s="75" t="s">
        <v>779</v>
      </c>
      <c r="K41" s="99" t="s">
        <v>124</v>
      </c>
      <c r="L41" s="99"/>
      <c r="M41" s="138">
        <v>12325.2</v>
      </c>
      <c r="N41" s="104"/>
      <c r="O41" s="138">
        <v>4763.1899999999996</v>
      </c>
      <c r="P41" s="138"/>
      <c r="Q41" s="75" t="s">
        <v>756</v>
      </c>
      <c r="R41" s="75" t="s">
        <v>757</v>
      </c>
    </row>
    <row r="42" spans="1:19" s="18" customFormat="1" ht="93" customHeight="1" x14ac:dyDescent="0.25">
      <c r="A42" s="92">
        <v>36</v>
      </c>
      <c r="B42" s="92">
        <v>1</v>
      </c>
      <c r="C42" s="92">
        <v>1</v>
      </c>
      <c r="D42" s="92">
        <v>9</v>
      </c>
      <c r="E42" s="92" t="s">
        <v>268</v>
      </c>
      <c r="F42" s="92" t="s">
        <v>636</v>
      </c>
      <c r="G42" s="92" t="s">
        <v>780</v>
      </c>
      <c r="H42" s="92" t="s">
        <v>611</v>
      </c>
      <c r="I42" s="92">
        <v>2000</v>
      </c>
      <c r="J42" s="92" t="s">
        <v>622</v>
      </c>
      <c r="K42" s="92" t="s">
        <v>161</v>
      </c>
      <c r="L42" s="92"/>
      <c r="M42" s="98">
        <v>26270</v>
      </c>
      <c r="N42" s="92"/>
      <c r="O42" s="98">
        <v>26270</v>
      </c>
      <c r="P42" s="92"/>
      <c r="Q42" s="92" t="s">
        <v>604</v>
      </c>
      <c r="R42" s="92" t="s">
        <v>605</v>
      </c>
      <c r="S42" s="17"/>
    </row>
    <row r="43" spans="1:19" s="177" customFormat="1" ht="97.5" customHeight="1" x14ac:dyDescent="0.25">
      <c r="A43" s="673">
        <v>37</v>
      </c>
      <c r="B43" s="709">
        <v>1</v>
      </c>
      <c r="C43" s="667">
        <v>1</v>
      </c>
      <c r="D43" s="667">
        <v>6</v>
      </c>
      <c r="E43" s="709" t="s">
        <v>781</v>
      </c>
      <c r="F43" s="667" t="s">
        <v>607</v>
      </c>
      <c r="G43" s="667" t="s">
        <v>170</v>
      </c>
      <c r="H43" s="667" t="s">
        <v>782</v>
      </c>
      <c r="I43" s="710">
        <v>2</v>
      </c>
      <c r="J43" s="709" t="s">
        <v>609</v>
      </c>
      <c r="K43" s="667" t="s">
        <v>784</v>
      </c>
      <c r="L43" s="711" t="s">
        <v>89</v>
      </c>
      <c r="M43" s="667"/>
      <c r="N43" s="284">
        <v>31910.3</v>
      </c>
      <c r="O43" s="710"/>
      <c r="P43" s="284">
        <v>31910.3</v>
      </c>
      <c r="Q43" s="667" t="s">
        <v>604</v>
      </c>
      <c r="R43" s="667" t="s">
        <v>605</v>
      </c>
    </row>
    <row r="44" spans="1:19" s="163" customFormat="1" ht="61.5" customHeight="1" x14ac:dyDescent="0.25">
      <c r="A44" s="100">
        <v>38</v>
      </c>
      <c r="B44" s="158">
        <v>3</v>
      </c>
      <c r="C44" s="75">
        <v>1</v>
      </c>
      <c r="D44" s="75">
        <v>6</v>
      </c>
      <c r="E44" s="158" t="s">
        <v>785</v>
      </c>
      <c r="F44" s="75" t="s">
        <v>786</v>
      </c>
      <c r="G44" s="75" t="s">
        <v>787</v>
      </c>
      <c r="H44" s="75" t="s">
        <v>788</v>
      </c>
      <c r="I44" s="75">
        <v>1</v>
      </c>
      <c r="J44" s="158" t="s">
        <v>652</v>
      </c>
      <c r="K44" s="75" t="s">
        <v>783</v>
      </c>
      <c r="L44" s="75" t="s">
        <v>52</v>
      </c>
      <c r="M44" s="75"/>
      <c r="N44" s="176">
        <v>36000</v>
      </c>
      <c r="O44" s="175"/>
      <c r="P44" s="176">
        <v>36000</v>
      </c>
      <c r="Q44" s="75" t="s">
        <v>604</v>
      </c>
      <c r="R44" s="75" t="s">
        <v>605</v>
      </c>
    </row>
    <row r="45" spans="1:19" s="177" customFormat="1" ht="84.75" customHeight="1" x14ac:dyDescent="0.25">
      <c r="A45" s="674">
        <v>39</v>
      </c>
      <c r="B45" s="709">
        <v>3</v>
      </c>
      <c r="C45" s="667">
        <v>1</v>
      </c>
      <c r="D45" s="667">
        <v>6</v>
      </c>
      <c r="E45" s="709" t="s">
        <v>789</v>
      </c>
      <c r="F45" s="667" t="s">
        <v>619</v>
      </c>
      <c r="G45" s="667" t="s">
        <v>790</v>
      </c>
      <c r="H45" s="667" t="s">
        <v>791</v>
      </c>
      <c r="I45" s="667">
        <v>2</v>
      </c>
      <c r="J45" s="709" t="s">
        <v>622</v>
      </c>
      <c r="K45" s="667" t="s">
        <v>784</v>
      </c>
      <c r="L45" s="667" t="s">
        <v>127</v>
      </c>
      <c r="M45" s="667"/>
      <c r="N45" s="284">
        <v>89294.95</v>
      </c>
      <c r="O45" s="712"/>
      <c r="P45" s="284">
        <v>89294.95</v>
      </c>
      <c r="Q45" s="667" t="s">
        <v>604</v>
      </c>
      <c r="R45" s="667" t="s">
        <v>605</v>
      </c>
    </row>
    <row r="46" spans="1:19" s="177" customFormat="1" ht="66.75" customHeight="1" x14ac:dyDescent="0.25">
      <c r="A46" s="667">
        <v>40</v>
      </c>
      <c r="B46" s="709">
        <v>3</v>
      </c>
      <c r="C46" s="667">
        <v>1</v>
      </c>
      <c r="D46" s="667">
        <v>6</v>
      </c>
      <c r="E46" s="709" t="s">
        <v>623</v>
      </c>
      <c r="F46" s="667" t="s">
        <v>624</v>
      </c>
      <c r="G46" s="667" t="s">
        <v>792</v>
      </c>
      <c r="H46" s="667" t="s">
        <v>793</v>
      </c>
      <c r="I46" s="711">
        <v>7</v>
      </c>
      <c r="J46" s="709" t="s">
        <v>627</v>
      </c>
      <c r="K46" s="667" t="s">
        <v>783</v>
      </c>
      <c r="L46" s="667" t="s">
        <v>73</v>
      </c>
      <c r="M46" s="667"/>
      <c r="N46" s="284">
        <v>15400</v>
      </c>
      <c r="O46" s="710"/>
      <c r="P46" s="284">
        <v>15400</v>
      </c>
      <c r="Q46" s="667" t="s">
        <v>604</v>
      </c>
      <c r="R46" s="667" t="s">
        <v>605</v>
      </c>
    </row>
    <row r="47" spans="1:19" s="177" customFormat="1" ht="82.5" customHeight="1" x14ac:dyDescent="0.25">
      <c r="A47" s="667">
        <v>41</v>
      </c>
      <c r="B47" s="709">
        <v>3</v>
      </c>
      <c r="C47" s="667">
        <v>1</v>
      </c>
      <c r="D47" s="667">
        <v>6</v>
      </c>
      <c r="E47" s="709" t="s">
        <v>794</v>
      </c>
      <c r="F47" s="667" t="s">
        <v>619</v>
      </c>
      <c r="G47" s="667" t="s">
        <v>795</v>
      </c>
      <c r="H47" s="667" t="s">
        <v>796</v>
      </c>
      <c r="I47" s="676" t="s">
        <v>6259</v>
      </c>
      <c r="J47" s="709" t="s">
        <v>622</v>
      </c>
      <c r="K47" s="667" t="s">
        <v>783</v>
      </c>
      <c r="L47" s="710" t="s">
        <v>73</v>
      </c>
      <c r="M47" s="685"/>
      <c r="N47" s="284">
        <v>63560.52</v>
      </c>
      <c r="O47" s="710"/>
      <c r="P47" s="284">
        <v>63560.52</v>
      </c>
      <c r="Q47" s="667" t="s">
        <v>604</v>
      </c>
      <c r="R47" s="667" t="s">
        <v>605</v>
      </c>
    </row>
    <row r="48" spans="1:19" s="177" customFormat="1" ht="45" customHeight="1" x14ac:dyDescent="0.25">
      <c r="A48" s="673">
        <v>42</v>
      </c>
      <c r="B48" s="709">
        <v>1</v>
      </c>
      <c r="C48" s="667">
        <v>1</v>
      </c>
      <c r="D48" s="667">
        <v>9</v>
      </c>
      <c r="E48" s="709" t="s">
        <v>613</v>
      </c>
      <c r="F48" s="667" t="s">
        <v>614</v>
      </c>
      <c r="G48" s="667" t="s">
        <v>615</v>
      </c>
      <c r="H48" s="710" t="s">
        <v>798</v>
      </c>
      <c r="I48" s="710">
        <v>2</v>
      </c>
      <c r="J48" s="709" t="s">
        <v>797</v>
      </c>
      <c r="K48" s="667" t="s">
        <v>783</v>
      </c>
      <c r="L48" s="710" t="s">
        <v>101</v>
      </c>
      <c r="M48" s="667"/>
      <c r="N48" s="284">
        <v>13831.5</v>
      </c>
      <c r="O48" s="667"/>
      <c r="P48" s="284">
        <v>13831.5</v>
      </c>
      <c r="Q48" s="667" t="s">
        <v>604</v>
      </c>
      <c r="R48" s="667" t="s">
        <v>605</v>
      </c>
    </row>
    <row r="49" spans="1:19" s="163" customFormat="1" ht="87" customHeight="1" x14ac:dyDescent="0.25">
      <c r="A49" s="100">
        <v>43</v>
      </c>
      <c r="B49" s="158">
        <v>3</v>
      </c>
      <c r="C49" s="75">
        <v>1</v>
      </c>
      <c r="D49" s="75">
        <v>9</v>
      </c>
      <c r="E49" s="158" t="s">
        <v>799</v>
      </c>
      <c r="F49" s="75" t="s">
        <v>800</v>
      </c>
      <c r="G49" s="75" t="s">
        <v>220</v>
      </c>
      <c r="H49" s="75" t="s">
        <v>801</v>
      </c>
      <c r="I49" s="11" t="s">
        <v>802</v>
      </c>
      <c r="J49" s="158" t="s">
        <v>622</v>
      </c>
      <c r="K49" s="75" t="s">
        <v>783</v>
      </c>
      <c r="L49" s="75" t="s">
        <v>41</v>
      </c>
      <c r="M49" s="75"/>
      <c r="N49" s="138">
        <v>21799.86</v>
      </c>
      <c r="O49" s="75"/>
      <c r="P49" s="138">
        <v>21799.86</v>
      </c>
      <c r="Q49" s="75" t="s">
        <v>604</v>
      </c>
      <c r="R49" s="75" t="s">
        <v>605</v>
      </c>
    </row>
    <row r="50" spans="1:19" s="163" customFormat="1" ht="83.25" customHeight="1" x14ac:dyDescent="0.25">
      <c r="A50" s="100">
        <v>44</v>
      </c>
      <c r="B50" s="158">
        <v>3</v>
      </c>
      <c r="C50" s="75">
        <v>2</v>
      </c>
      <c r="D50" s="75">
        <v>10</v>
      </c>
      <c r="E50" s="158" t="s">
        <v>803</v>
      </c>
      <c r="F50" s="75" t="s">
        <v>643</v>
      </c>
      <c r="G50" s="75" t="s">
        <v>179</v>
      </c>
      <c r="H50" s="75" t="s">
        <v>804</v>
      </c>
      <c r="I50" s="75">
        <v>25</v>
      </c>
      <c r="J50" s="158" t="s">
        <v>622</v>
      </c>
      <c r="K50" s="75" t="s">
        <v>783</v>
      </c>
      <c r="L50" s="75" t="s">
        <v>81</v>
      </c>
      <c r="M50" s="75"/>
      <c r="N50" s="138">
        <v>763</v>
      </c>
      <c r="O50" s="75"/>
      <c r="P50" s="138">
        <v>763</v>
      </c>
      <c r="Q50" s="75" t="s">
        <v>604</v>
      </c>
      <c r="R50" s="75" t="s">
        <v>605</v>
      </c>
    </row>
    <row r="51" spans="1:19" s="178" customFormat="1" ht="48" customHeight="1" x14ac:dyDescent="0.25">
      <c r="A51" s="100">
        <v>45</v>
      </c>
      <c r="B51" s="158">
        <v>1</v>
      </c>
      <c r="C51" s="75">
        <v>2</v>
      </c>
      <c r="D51" s="75">
        <v>12</v>
      </c>
      <c r="E51" s="158" t="s">
        <v>805</v>
      </c>
      <c r="F51" s="75" t="s">
        <v>806</v>
      </c>
      <c r="G51" s="75" t="s">
        <v>807</v>
      </c>
      <c r="H51" s="75" t="s">
        <v>656</v>
      </c>
      <c r="I51" s="75">
        <v>1500</v>
      </c>
      <c r="J51" s="158" t="s">
        <v>652</v>
      </c>
      <c r="K51" s="75" t="s">
        <v>783</v>
      </c>
      <c r="L51" s="75" t="s">
        <v>774</v>
      </c>
      <c r="M51" s="75"/>
      <c r="N51" s="138">
        <v>1955.7</v>
      </c>
      <c r="O51" s="75"/>
      <c r="P51" s="138">
        <v>1955.7</v>
      </c>
      <c r="Q51" s="75" t="s">
        <v>604</v>
      </c>
      <c r="R51" s="75" t="s">
        <v>605</v>
      </c>
      <c r="S51" s="177"/>
    </row>
    <row r="52" spans="1:19" s="163" customFormat="1" ht="74.25" customHeight="1" x14ac:dyDescent="0.25">
      <c r="A52" s="75">
        <v>46</v>
      </c>
      <c r="B52" s="75">
        <v>2</v>
      </c>
      <c r="C52" s="75">
        <v>2</v>
      </c>
      <c r="D52" s="75">
        <v>12</v>
      </c>
      <c r="E52" s="75" t="s">
        <v>808</v>
      </c>
      <c r="F52" s="75" t="s">
        <v>809</v>
      </c>
      <c r="G52" s="75" t="s">
        <v>179</v>
      </c>
      <c r="H52" s="75" t="s">
        <v>810</v>
      </c>
      <c r="I52" s="75" t="s">
        <v>811</v>
      </c>
      <c r="J52" s="75" t="s">
        <v>622</v>
      </c>
      <c r="K52" s="75" t="s">
        <v>783</v>
      </c>
      <c r="L52" s="75" t="s">
        <v>52</v>
      </c>
      <c r="M52" s="75"/>
      <c r="N52" s="138">
        <v>26092.79</v>
      </c>
      <c r="O52" s="75"/>
      <c r="P52" s="138">
        <v>26092.79</v>
      </c>
      <c r="Q52" s="75" t="s">
        <v>604</v>
      </c>
      <c r="R52" s="75" t="s">
        <v>605</v>
      </c>
    </row>
    <row r="53" spans="1:19" s="163" customFormat="1" ht="85.5" customHeight="1" x14ac:dyDescent="0.25">
      <c r="A53" s="75">
        <v>47</v>
      </c>
      <c r="B53" s="158">
        <v>1</v>
      </c>
      <c r="C53" s="75">
        <v>3</v>
      </c>
      <c r="D53" s="75">
        <v>13</v>
      </c>
      <c r="E53" s="158" t="s">
        <v>812</v>
      </c>
      <c r="F53" s="75" t="s">
        <v>813</v>
      </c>
      <c r="G53" s="75" t="s">
        <v>814</v>
      </c>
      <c r="H53" s="75" t="s">
        <v>631</v>
      </c>
      <c r="I53" s="179">
        <v>1</v>
      </c>
      <c r="J53" s="158" t="s">
        <v>622</v>
      </c>
      <c r="K53" s="75" t="s">
        <v>783</v>
      </c>
      <c r="L53" s="75" t="s">
        <v>52</v>
      </c>
      <c r="M53" s="165"/>
      <c r="N53" s="138">
        <v>3000</v>
      </c>
      <c r="O53" s="75"/>
      <c r="P53" s="138">
        <v>3000</v>
      </c>
      <c r="Q53" s="75" t="s">
        <v>604</v>
      </c>
      <c r="R53" s="75" t="s">
        <v>605</v>
      </c>
    </row>
    <row r="54" spans="1:19" s="163" customFormat="1" ht="135" customHeight="1" x14ac:dyDescent="0.25">
      <c r="A54" s="90">
        <v>48</v>
      </c>
      <c r="B54" s="90">
        <v>6</v>
      </c>
      <c r="C54" s="90">
        <v>5</v>
      </c>
      <c r="D54" s="75">
        <v>4</v>
      </c>
      <c r="E54" s="75" t="s">
        <v>815</v>
      </c>
      <c r="F54" s="75" t="s">
        <v>816</v>
      </c>
      <c r="G54" s="75" t="s">
        <v>170</v>
      </c>
      <c r="H54" s="75" t="s">
        <v>817</v>
      </c>
      <c r="I54" s="11" t="s">
        <v>818</v>
      </c>
      <c r="J54" s="75" t="s">
        <v>819</v>
      </c>
      <c r="K54" s="180" t="s">
        <v>820</v>
      </c>
      <c r="L54" s="99" t="s">
        <v>821</v>
      </c>
      <c r="M54" s="79"/>
      <c r="N54" s="79">
        <v>101520</v>
      </c>
      <c r="O54" s="79"/>
      <c r="P54" s="79">
        <v>90520</v>
      </c>
      <c r="Q54" s="92" t="s">
        <v>822</v>
      </c>
      <c r="R54" s="75" t="s">
        <v>823</v>
      </c>
      <c r="S54" s="162"/>
    </row>
    <row r="55" spans="1:19" ht="165" customHeight="1" x14ac:dyDescent="0.25">
      <c r="A55" s="81">
        <v>49</v>
      </c>
      <c r="B55" s="81">
        <v>6</v>
      </c>
      <c r="C55" s="81">
        <v>5</v>
      </c>
      <c r="D55" s="87">
        <v>4</v>
      </c>
      <c r="E55" s="87" t="s">
        <v>824</v>
      </c>
      <c r="F55" s="87" t="s">
        <v>825</v>
      </c>
      <c r="G55" s="87" t="s">
        <v>79</v>
      </c>
      <c r="H55" s="87" t="s">
        <v>826</v>
      </c>
      <c r="I55" s="181" t="s">
        <v>827</v>
      </c>
      <c r="J55" s="87" t="s">
        <v>828</v>
      </c>
      <c r="K55" s="77" t="s">
        <v>820</v>
      </c>
      <c r="L55" s="182" t="s">
        <v>829</v>
      </c>
      <c r="M55" s="84"/>
      <c r="N55" s="84">
        <v>19990</v>
      </c>
      <c r="O55" s="84"/>
      <c r="P55" s="84">
        <v>19990</v>
      </c>
      <c r="Q55" s="87" t="s">
        <v>669</v>
      </c>
      <c r="R55" s="87" t="s">
        <v>670</v>
      </c>
      <c r="S55" s="22"/>
    </row>
    <row r="56" spans="1:19" ht="202.5" customHeight="1" x14ac:dyDescent="0.25">
      <c r="A56" s="90">
        <v>50</v>
      </c>
      <c r="B56" s="90">
        <v>1</v>
      </c>
      <c r="C56" s="90">
        <v>1</v>
      </c>
      <c r="D56" s="75">
        <v>6</v>
      </c>
      <c r="E56" s="75" t="s">
        <v>830</v>
      </c>
      <c r="F56" s="75" t="s">
        <v>831</v>
      </c>
      <c r="G56" s="75" t="s">
        <v>170</v>
      </c>
      <c r="H56" s="75" t="s">
        <v>832</v>
      </c>
      <c r="I56" s="11" t="s">
        <v>692</v>
      </c>
      <c r="J56" s="75" t="s">
        <v>833</v>
      </c>
      <c r="K56" s="93" t="s">
        <v>820</v>
      </c>
      <c r="L56" s="99" t="s">
        <v>834</v>
      </c>
      <c r="M56" s="79"/>
      <c r="N56" s="79">
        <v>24728.02</v>
      </c>
      <c r="O56" s="79"/>
      <c r="P56" s="79">
        <v>24698.02</v>
      </c>
      <c r="Q56" s="75" t="s">
        <v>694</v>
      </c>
      <c r="R56" s="75" t="s">
        <v>695</v>
      </c>
      <c r="S56" s="22"/>
    </row>
    <row r="57" spans="1:19" ht="107.25" customHeight="1" x14ac:dyDescent="0.25">
      <c r="A57" s="81">
        <v>51</v>
      </c>
      <c r="B57" s="81">
        <v>1</v>
      </c>
      <c r="C57" s="81">
        <v>1</v>
      </c>
      <c r="D57" s="87">
        <v>6</v>
      </c>
      <c r="E57" s="87" t="s">
        <v>835</v>
      </c>
      <c r="F57" s="87" t="s">
        <v>836</v>
      </c>
      <c r="G57" s="87" t="s">
        <v>170</v>
      </c>
      <c r="H57" s="87" t="s">
        <v>837</v>
      </c>
      <c r="I57" s="181" t="s">
        <v>686</v>
      </c>
      <c r="J57" s="87" t="s">
        <v>838</v>
      </c>
      <c r="K57" s="77" t="s">
        <v>820</v>
      </c>
      <c r="L57" s="182" t="s">
        <v>829</v>
      </c>
      <c r="M57" s="84"/>
      <c r="N57" s="84">
        <v>25638</v>
      </c>
      <c r="O57" s="84"/>
      <c r="P57" s="84">
        <v>20598</v>
      </c>
      <c r="Q57" s="87" t="s">
        <v>688</v>
      </c>
      <c r="R57" s="87" t="s">
        <v>689</v>
      </c>
      <c r="S57" s="22"/>
    </row>
    <row r="58" spans="1:19" ht="160.5" customHeight="1" x14ac:dyDescent="0.25">
      <c r="A58" s="90">
        <v>52</v>
      </c>
      <c r="B58" s="90">
        <v>2</v>
      </c>
      <c r="C58" s="90">
        <v>1</v>
      </c>
      <c r="D58" s="75">
        <v>6</v>
      </c>
      <c r="E58" s="75" t="s">
        <v>839</v>
      </c>
      <c r="F58" s="75" t="s">
        <v>840</v>
      </c>
      <c r="G58" s="75" t="s">
        <v>170</v>
      </c>
      <c r="H58" s="75" t="s">
        <v>837</v>
      </c>
      <c r="I58" s="11" t="s">
        <v>698</v>
      </c>
      <c r="J58" s="75" t="s">
        <v>841</v>
      </c>
      <c r="K58" s="93" t="s">
        <v>820</v>
      </c>
      <c r="L58" s="99" t="s">
        <v>842</v>
      </c>
      <c r="M58" s="79"/>
      <c r="N58" s="79">
        <v>37458.699999999997</v>
      </c>
      <c r="O58" s="79"/>
      <c r="P58" s="79">
        <v>32760</v>
      </c>
      <c r="Q58" s="75" t="s">
        <v>700</v>
      </c>
      <c r="R58" s="75" t="s">
        <v>701</v>
      </c>
      <c r="S58" s="22"/>
    </row>
    <row r="59" spans="1:19" s="18" customFormat="1" ht="144.75" customHeight="1" x14ac:dyDescent="0.25">
      <c r="A59" s="672">
        <v>53</v>
      </c>
      <c r="B59" s="672">
        <v>2</v>
      </c>
      <c r="C59" s="672">
        <v>1</v>
      </c>
      <c r="D59" s="667">
        <v>6</v>
      </c>
      <c r="E59" s="667" t="s">
        <v>843</v>
      </c>
      <c r="F59" s="667" t="s">
        <v>844</v>
      </c>
      <c r="G59" s="667" t="s">
        <v>170</v>
      </c>
      <c r="H59" s="667" t="s">
        <v>837</v>
      </c>
      <c r="I59" s="16" t="s">
        <v>6260</v>
      </c>
      <c r="J59" s="667" t="s">
        <v>845</v>
      </c>
      <c r="K59" s="676" t="s">
        <v>820</v>
      </c>
      <c r="L59" s="676" t="s">
        <v>834</v>
      </c>
      <c r="M59" s="677"/>
      <c r="N59" s="713">
        <v>88585</v>
      </c>
      <c r="O59" s="677"/>
      <c r="P59" s="713">
        <v>80005</v>
      </c>
      <c r="Q59" s="667" t="s">
        <v>700</v>
      </c>
      <c r="R59" s="667" t="s">
        <v>701</v>
      </c>
    </row>
    <row r="60" spans="1:19" ht="153" customHeight="1" x14ac:dyDescent="0.25">
      <c r="A60" s="90">
        <v>54</v>
      </c>
      <c r="B60" s="90">
        <v>1</v>
      </c>
      <c r="C60" s="90">
        <v>1</v>
      </c>
      <c r="D60" s="75">
        <v>6</v>
      </c>
      <c r="E60" s="75" t="s">
        <v>846</v>
      </c>
      <c r="F60" s="75" t="s">
        <v>847</v>
      </c>
      <c r="G60" s="75" t="s">
        <v>848</v>
      </c>
      <c r="H60" s="75" t="s">
        <v>849</v>
      </c>
      <c r="I60" s="11" t="s">
        <v>850</v>
      </c>
      <c r="J60" s="75" t="s">
        <v>851</v>
      </c>
      <c r="K60" s="93" t="s">
        <v>820</v>
      </c>
      <c r="L60" s="99" t="s">
        <v>73</v>
      </c>
      <c r="M60" s="79"/>
      <c r="N60" s="79">
        <v>39975</v>
      </c>
      <c r="O60" s="79"/>
      <c r="P60" s="79">
        <v>39975</v>
      </c>
      <c r="Q60" s="75" t="s">
        <v>822</v>
      </c>
      <c r="R60" s="75" t="s">
        <v>823</v>
      </c>
      <c r="S60" s="22"/>
    </row>
    <row r="61" spans="1:19" ht="187.5" customHeight="1" x14ac:dyDescent="0.25">
      <c r="A61" s="81">
        <v>55</v>
      </c>
      <c r="B61" s="81">
        <v>1</v>
      </c>
      <c r="C61" s="81">
        <v>1</v>
      </c>
      <c r="D61" s="87">
        <v>9</v>
      </c>
      <c r="E61" s="87" t="s">
        <v>852</v>
      </c>
      <c r="F61" s="87" t="s">
        <v>853</v>
      </c>
      <c r="G61" s="87" t="s">
        <v>728</v>
      </c>
      <c r="H61" s="87" t="s">
        <v>854</v>
      </c>
      <c r="I61" s="181" t="s">
        <v>686</v>
      </c>
      <c r="J61" s="87" t="s">
        <v>855</v>
      </c>
      <c r="K61" s="77" t="s">
        <v>820</v>
      </c>
      <c r="L61" s="182" t="s">
        <v>834</v>
      </c>
      <c r="M61" s="84"/>
      <c r="N61" s="84" t="s">
        <v>856</v>
      </c>
      <c r="O61" s="84"/>
      <c r="P61" s="84">
        <v>11517.7</v>
      </c>
      <c r="Q61" s="87" t="s">
        <v>700</v>
      </c>
      <c r="R61" s="87" t="s">
        <v>701</v>
      </c>
      <c r="S61" s="22"/>
    </row>
    <row r="62" spans="1:19" ht="193.5" customHeight="1" x14ac:dyDescent="0.25">
      <c r="A62" s="90">
        <v>56</v>
      </c>
      <c r="B62" s="90">
        <v>1</v>
      </c>
      <c r="C62" s="90">
        <v>1</v>
      </c>
      <c r="D62" s="75">
        <v>9</v>
      </c>
      <c r="E62" s="75" t="s">
        <v>707</v>
      </c>
      <c r="F62" s="75" t="s">
        <v>857</v>
      </c>
      <c r="G62" s="75" t="s">
        <v>858</v>
      </c>
      <c r="H62" s="75" t="s">
        <v>859</v>
      </c>
      <c r="I62" s="11" t="s">
        <v>860</v>
      </c>
      <c r="J62" s="75" t="s">
        <v>861</v>
      </c>
      <c r="K62" s="93" t="s">
        <v>820</v>
      </c>
      <c r="L62" s="99" t="s">
        <v>862</v>
      </c>
      <c r="M62" s="79"/>
      <c r="N62" s="79">
        <v>7150</v>
      </c>
      <c r="O62" s="79"/>
      <c r="P62" s="79">
        <v>6500</v>
      </c>
      <c r="Q62" s="75" t="s">
        <v>705</v>
      </c>
      <c r="R62" s="75" t="s">
        <v>706</v>
      </c>
      <c r="S62" s="22"/>
    </row>
    <row r="63" spans="1:19" ht="133.5" customHeight="1" x14ac:dyDescent="0.25">
      <c r="A63" s="81">
        <v>57</v>
      </c>
      <c r="B63" s="81">
        <v>6</v>
      </c>
      <c r="C63" s="81">
        <v>1</v>
      </c>
      <c r="D63" s="87">
        <v>9</v>
      </c>
      <c r="E63" s="87" t="s">
        <v>863</v>
      </c>
      <c r="F63" s="87" t="s">
        <v>864</v>
      </c>
      <c r="G63" s="87" t="s">
        <v>734</v>
      </c>
      <c r="H63" s="87" t="s">
        <v>865</v>
      </c>
      <c r="I63" s="181" t="s">
        <v>740</v>
      </c>
      <c r="J63" s="87" t="s">
        <v>866</v>
      </c>
      <c r="K63" s="77" t="s">
        <v>820</v>
      </c>
      <c r="L63" s="182" t="s">
        <v>867</v>
      </c>
      <c r="M63" s="84"/>
      <c r="N63" s="84">
        <v>20814</v>
      </c>
      <c r="O63" s="84"/>
      <c r="P63" s="84">
        <v>17814</v>
      </c>
      <c r="Q63" s="87" t="s">
        <v>742</v>
      </c>
      <c r="R63" s="87" t="s">
        <v>743</v>
      </c>
      <c r="S63" s="22"/>
    </row>
    <row r="64" spans="1:19" s="18" customFormat="1" ht="166.5" customHeight="1" x14ac:dyDescent="0.25">
      <c r="A64" s="672">
        <v>58</v>
      </c>
      <c r="B64" s="672">
        <v>6</v>
      </c>
      <c r="C64" s="672">
        <v>1</v>
      </c>
      <c r="D64" s="667">
        <v>9</v>
      </c>
      <c r="E64" s="667" t="s">
        <v>868</v>
      </c>
      <c r="F64" s="667" t="s">
        <v>869</v>
      </c>
      <c r="G64" s="667" t="s">
        <v>734</v>
      </c>
      <c r="H64" s="667" t="s">
        <v>865</v>
      </c>
      <c r="I64" s="16" t="s">
        <v>736</v>
      </c>
      <c r="J64" s="667" t="s">
        <v>870</v>
      </c>
      <c r="K64" s="676" t="s">
        <v>820</v>
      </c>
      <c r="L64" s="676" t="s">
        <v>842</v>
      </c>
      <c r="M64" s="677"/>
      <c r="N64" s="713">
        <v>34026.06</v>
      </c>
      <c r="O64" s="713"/>
      <c r="P64" s="713">
        <v>24026.06</v>
      </c>
      <c r="Q64" s="667" t="s">
        <v>688</v>
      </c>
      <c r="R64" s="667" t="s">
        <v>689</v>
      </c>
    </row>
    <row r="65" spans="1:19" ht="90" x14ac:dyDescent="0.25">
      <c r="A65" s="81">
        <v>59</v>
      </c>
      <c r="B65" s="81">
        <v>1</v>
      </c>
      <c r="C65" s="81">
        <v>1</v>
      </c>
      <c r="D65" s="87">
        <v>9</v>
      </c>
      <c r="E65" s="87" t="s">
        <v>871</v>
      </c>
      <c r="F65" s="87" t="s">
        <v>872</v>
      </c>
      <c r="G65" s="87" t="s">
        <v>170</v>
      </c>
      <c r="H65" s="87" t="s">
        <v>837</v>
      </c>
      <c r="I65" s="181" t="s">
        <v>686</v>
      </c>
      <c r="J65" s="87" t="s">
        <v>873</v>
      </c>
      <c r="K65" s="77" t="s">
        <v>820</v>
      </c>
      <c r="L65" s="182" t="s">
        <v>829</v>
      </c>
      <c r="M65" s="84"/>
      <c r="N65" s="84">
        <v>22878</v>
      </c>
      <c r="O65" s="84"/>
      <c r="P65" s="84">
        <v>17838</v>
      </c>
      <c r="Q65" s="87" t="s">
        <v>688</v>
      </c>
      <c r="R65" s="87" t="s">
        <v>689</v>
      </c>
      <c r="S65" s="22"/>
    </row>
    <row r="66" spans="1:19" s="13" customFormat="1" ht="135" customHeight="1" x14ac:dyDescent="0.25">
      <c r="A66" s="90">
        <v>60</v>
      </c>
      <c r="B66" s="90">
        <v>6</v>
      </c>
      <c r="C66" s="90">
        <v>3</v>
      </c>
      <c r="D66" s="75">
        <v>10</v>
      </c>
      <c r="E66" s="75" t="s">
        <v>874</v>
      </c>
      <c r="F66" s="75" t="s">
        <v>875</v>
      </c>
      <c r="G66" s="75" t="s">
        <v>734</v>
      </c>
      <c r="H66" s="75" t="s">
        <v>865</v>
      </c>
      <c r="I66" s="11" t="s">
        <v>876</v>
      </c>
      <c r="J66" s="75" t="s">
        <v>877</v>
      </c>
      <c r="K66" s="99" t="s">
        <v>820</v>
      </c>
      <c r="L66" s="99" t="s">
        <v>867</v>
      </c>
      <c r="M66" s="79"/>
      <c r="N66" s="79">
        <v>15600.14</v>
      </c>
      <c r="O66" s="79"/>
      <c r="P66" s="79">
        <v>15600.14</v>
      </c>
      <c r="Q66" s="75" t="s">
        <v>878</v>
      </c>
      <c r="R66" s="75" t="s">
        <v>879</v>
      </c>
    </row>
    <row r="67" spans="1:19" ht="142.5" customHeight="1" x14ac:dyDescent="0.25">
      <c r="A67" s="81">
        <v>61</v>
      </c>
      <c r="B67" s="81">
        <v>1</v>
      </c>
      <c r="C67" s="81">
        <v>3</v>
      </c>
      <c r="D67" s="87">
        <v>10</v>
      </c>
      <c r="E67" s="87" t="s">
        <v>880</v>
      </c>
      <c r="F67" s="87" t="s">
        <v>881</v>
      </c>
      <c r="G67" s="87" t="s">
        <v>734</v>
      </c>
      <c r="H67" s="87" t="s">
        <v>865</v>
      </c>
      <c r="I67" s="181" t="s">
        <v>882</v>
      </c>
      <c r="J67" s="87" t="s">
        <v>883</v>
      </c>
      <c r="K67" s="77" t="s">
        <v>820</v>
      </c>
      <c r="L67" s="182" t="s">
        <v>834</v>
      </c>
      <c r="M67" s="84"/>
      <c r="N67" s="84" t="s">
        <v>884</v>
      </c>
      <c r="O67" s="84"/>
      <c r="P67" s="84">
        <v>19514</v>
      </c>
      <c r="Q67" s="87" t="s">
        <v>694</v>
      </c>
      <c r="R67" s="87" t="s">
        <v>695</v>
      </c>
      <c r="S67" s="22"/>
    </row>
    <row r="68" spans="1:19" s="18" customFormat="1" ht="221.25" customHeight="1" x14ac:dyDescent="0.25">
      <c r="A68" s="672">
        <v>62</v>
      </c>
      <c r="B68" s="672">
        <v>6</v>
      </c>
      <c r="C68" s="672">
        <v>5</v>
      </c>
      <c r="D68" s="667">
        <v>11</v>
      </c>
      <c r="E68" s="667" t="s">
        <v>885</v>
      </c>
      <c r="F68" s="667" t="s">
        <v>886</v>
      </c>
      <c r="G68" s="667" t="s">
        <v>887</v>
      </c>
      <c r="H68" s="667" t="s">
        <v>888</v>
      </c>
      <c r="I68" s="16" t="s">
        <v>6261</v>
      </c>
      <c r="J68" s="667" t="s">
        <v>889</v>
      </c>
      <c r="K68" s="676" t="s">
        <v>820</v>
      </c>
      <c r="L68" s="676" t="s">
        <v>834</v>
      </c>
      <c r="M68" s="677"/>
      <c r="N68" s="713">
        <v>10265</v>
      </c>
      <c r="O68" s="677"/>
      <c r="P68" s="713">
        <v>8695</v>
      </c>
      <c r="Q68" s="667" t="s">
        <v>890</v>
      </c>
      <c r="R68" s="667" t="s">
        <v>891</v>
      </c>
    </row>
    <row r="69" spans="1:19" s="13" customFormat="1" ht="182.25" customHeight="1" x14ac:dyDescent="0.25">
      <c r="A69" s="90">
        <v>63</v>
      </c>
      <c r="B69" s="90">
        <v>6</v>
      </c>
      <c r="C69" s="90">
        <v>2</v>
      </c>
      <c r="D69" s="75">
        <v>11</v>
      </c>
      <c r="E69" s="75" t="s">
        <v>892</v>
      </c>
      <c r="F69" s="75" t="s">
        <v>893</v>
      </c>
      <c r="G69" s="75" t="s">
        <v>734</v>
      </c>
      <c r="H69" s="75" t="s">
        <v>865</v>
      </c>
      <c r="I69" s="11" t="s">
        <v>894</v>
      </c>
      <c r="J69" s="75" t="s">
        <v>895</v>
      </c>
      <c r="K69" s="99" t="s">
        <v>820</v>
      </c>
      <c r="L69" s="99" t="s">
        <v>896</v>
      </c>
      <c r="M69" s="79"/>
      <c r="N69" s="79">
        <v>25583.71</v>
      </c>
      <c r="O69" s="79"/>
      <c r="P69" s="79">
        <v>15583.71</v>
      </c>
      <c r="Q69" s="75" t="s">
        <v>688</v>
      </c>
      <c r="R69" s="75" t="s">
        <v>689</v>
      </c>
    </row>
    <row r="70" spans="1:19" s="18" customFormat="1" ht="107.25" customHeight="1" x14ac:dyDescent="0.25">
      <c r="A70" s="682">
        <v>64</v>
      </c>
      <c r="B70" s="682">
        <v>6</v>
      </c>
      <c r="C70" s="682">
        <v>5</v>
      </c>
      <c r="D70" s="678">
        <v>11</v>
      </c>
      <c r="E70" s="678" t="s">
        <v>897</v>
      </c>
      <c r="F70" s="678" t="s">
        <v>898</v>
      </c>
      <c r="G70" s="678" t="s">
        <v>899</v>
      </c>
      <c r="H70" s="678" t="s">
        <v>900</v>
      </c>
      <c r="I70" s="714" t="s">
        <v>6262</v>
      </c>
      <c r="J70" s="678" t="s">
        <v>901</v>
      </c>
      <c r="K70" s="688" t="s">
        <v>820</v>
      </c>
      <c r="L70" s="688" t="s">
        <v>902</v>
      </c>
      <c r="M70" s="680"/>
      <c r="N70" s="680">
        <v>3757</v>
      </c>
      <c r="O70" s="680"/>
      <c r="P70" s="680">
        <v>3442</v>
      </c>
      <c r="Q70" s="678" t="s">
        <v>903</v>
      </c>
      <c r="R70" s="678" t="s">
        <v>904</v>
      </c>
    </row>
    <row r="71" spans="1:19" ht="192" customHeight="1" x14ac:dyDescent="0.25">
      <c r="A71" s="81">
        <v>65</v>
      </c>
      <c r="B71" s="81">
        <v>1</v>
      </c>
      <c r="C71" s="81">
        <v>3</v>
      </c>
      <c r="D71" s="87">
        <v>13</v>
      </c>
      <c r="E71" s="87" t="s">
        <v>905</v>
      </c>
      <c r="F71" s="87" t="s">
        <v>906</v>
      </c>
      <c r="G71" s="87" t="s">
        <v>79</v>
      </c>
      <c r="H71" s="87" t="s">
        <v>907</v>
      </c>
      <c r="I71" s="181" t="s">
        <v>908</v>
      </c>
      <c r="J71" s="87" t="s">
        <v>909</v>
      </c>
      <c r="K71" s="77" t="s">
        <v>820</v>
      </c>
      <c r="L71" s="182" t="s">
        <v>842</v>
      </c>
      <c r="M71" s="84"/>
      <c r="N71" s="84">
        <v>13470.93</v>
      </c>
      <c r="O71" s="84"/>
      <c r="P71" s="84">
        <v>12020.93</v>
      </c>
      <c r="Q71" s="87" t="s">
        <v>700</v>
      </c>
      <c r="R71" s="87" t="s">
        <v>701</v>
      </c>
      <c r="S71" s="22"/>
    </row>
    <row r="72" spans="1:19" ht="167.25" customHeight="1" x14ac:dyDescent="0.25">
      <c r="A72" s="90">
        <v>66</v>
      </c>
      <c r="B72" s="90">
        <v>6</v>
      </c>
      <c r="C72" s="90">
        <v>1</v>
      </c>
      <c r="D72" s="75">
        <v>13</v>
      </c>
      <c r="E72" s="75" t="s">
        <v>910</v>
      </c>
      <c r="F72" s="75" t="s">
        <v>911</v>
      </c>
      <c r="G72" s="75" t="s">
        <v>734</v>
      </c>
      <c r="H72" s="75" t="s">
        <v>865</v>
      </c>
      <c r="I72" s="11" t="s">
        <v>912</v>
      </c>
      <c r="J72" s="75" t="s">
        <v>913</v>
      </c>
      <c r="K72" s="93" t="s">
        <v>820</v>
      </c>
      <c r="L72" s="99" t="s">
        <v>834</v>
      </c>
      <c r="M72" s="79"/>
      <c r="N72" s="79" t="s">
        <v>914</v>
      </c>
      <c r="O72" s="79"/>
      <c r="P72" s="79">
        <v>19000</v>
      </c>
      <c r="Q72" s="75" t="s">
        <v>915</v>
      </c>
      <c r="R72" s="75" t="s">
        <v>916</v>
      </c>
      <c r="S72" s="22"/>
    </row>
    <row r="73" spans="1:19" s="719" customFormat="1" ht="79.5" customHeight="1" x14ac:dyDescent="0.25">
      <c r="A73" s="715">
        <v>67</v>
      </c>
      <c r="B73" s="716">
        <v>1</v>
      </c>
      <c r="C73" s="716">
        <v>5</v>
      </c>
      <c r="D73" s="715">
        <v>4</v>
      </c>
      <c r="E73" s="715" t="s">
        <v>917</v>
      </c>
      <c r="F73" s="715" t="e">
        <f>#REF!</f>
        <v>#REF!</v>
      </c>
      <c r="G73" s="715" t="e">
        <f>#REF!</f>
        <v>#REF!</v>
      </c>
      <c r="H73" s="715" t="e">
        <f>#REF!</f>
        <v>#REF!</v>
      </c>
      <c r="I73" s="716" t="e">
        <f>#REF!</f>
        <v>#REF!</v>
      </c>
      <c r="J73" s="715" t="e">
        <f>#REF!</f>
        <v>#REF!</v>
      </c>
      <c r="K73" s="715" t="e">
        <f>#REF!</f>
        <v>#REF!</v>
      </c>
      <c r="L73" s="717" t="e">
        <f>#REF!</f>
        <v>#REF!</v>
      </c>
      <c r="M73" s="715"/>
      <c r="N73" s="718">
        <v>13137</v>
      </c>
      <c r="O73" s="715"/>
      <c r="P73" s="718">
        <v>13137</v>
      </c>
      <c r="Q73" s="715" t="s">
        <v>604</v>
      </c>
      <c r="R73" s="715" t="s">
        <v>605</v>
      </c>
    </row>
    <row r="74" spans="1:19" s="184" customFormat="1" ht="16.5" customHeight="1" x14ac:dyDescent="0.25">
      <c r="A74" s="186"/>
      <c r="B74" s="187"/>
      <c r="C74" s="187"/>
      <c r="D74" s="187"/>
      <c r="E74" s="187"/>
      <c r="F74" s="187"/>
      <c r="G74" s="187"/>
      <c r="H74" s="187"/>
      <c r="I74" s="187"/>
      <c r="J74" s="187"/>
      <c r="K74" s="187"/>
      <c r="L74" s="187"/>
      <c r="M74" s="188"/>
      <c r="N74" s="188"/>
      <c r="O74" s="188"/>
      <c r="P74" s="188"/>
      <c r="Q74" s="187"/>
      <c r="R74" s="187"/>
    </row>
    <row r="75" spans="1:19" x14ac:dyDescent="0.25">
      <c r="K75" s="184"/>
      <c r="M75" s="1054" t="s">
        <v>242</v>
      </c>
      <c r="N75" s="1055"/>
      <c r="O75" s="1056" t="s">
        <v>243</v>
      </c>
      <c r="P75" s="1056"/>
      <c r="Q75" s="184"/>
      <c r="R75" s="184"/>
      <c r="S75" s="184"/>
    </row>
    <row r="76" spans="1:19" x14ac:dyDescent="0.25">
      <c r="K76" s="184"/>
      <c r="M76" s="54" t="s">
        <v>244</v>
      </c>
      <c r="N76" s="54" t="s">
        <v>245</v>
      </c>
      <c r="O76" s="54" t="s">
        <v>244</v>
      </c>
      <c r="P76" s="54" t="s">
        <v>245</v>
      </c>
      <c r="Q76" s="184"/>
      <c r="R76" s="184"/>
      <c r="S76" s="184"/>
    </row>
    <row r="77" spans="1:19" x14ac:dyDescent="0.25">
      <c r="K77" s="184"/>
      <c r="M77" s="239">
        <v>27</v>
      </c>
      <c r="N77" s="306">
        <f>O7+O8+O9+O10+O11+O12+O13+O14+O15+O16+O17+O18+O19+O20+P43+P44+P45+P46+P47+P48+P49+P50+P51+P52+P53+P73+O42</f>
        <v>603289.08000000007</v>
      </c>
      <c r="O77" s="239">
        <v>40</v>
      </c>
      <c r="P77" s="307">
        <v>851305.39</v>
      </c>
      <c r="Q77" s="184"/>
      <c r="R77" s="184"/>
      <c r="S77" s="184"/>
    </row>
    <row r="78" spans="1:19" x14ac:dyDescent="0.25">
      <c r="K78" s="184"/>
      <c r="M78" s="184"/>
      <c r="N78" s="184"/>
      <c r="O78" s="184"/>
      <c r="P78" s="185"/>
      <c r="Q78" s="184"/>
      <c r="R78" s="184"/>
      <c r="S78" s="184"/>
    </row>
    <row r="79" spans="1:19" x14ac:dyDescent="0.25">
      <c r="K79" s="184"/>
      <c r="M79" s="184"/>
      <c r="N79" s="184"/>
      <c r="O79" s="184"/>
      <c r="P79" s="184"/>
      <c r="Q79" s="184"/>
      <c r="R79" s="184"/>
      <c r="S79" s="184"/>
    </row>
    <row r="80" spans="1:19" x14ac:dyDescent="0.25">
      <c r="K80" s="184"/>
      <c r="M80" s="184"/>
      <c r="N80" s="184"/>
      <c r="O80" s="184"/>
      <c r="P80" s="184"/>
      <c r="Q80" s="184"/>
      <c r="R80" s="184"/>
      <c r="S80" s="184"/>
    </row>
    <row r="81" spans="10:19" x14ac:dyDescent="0.25">
      <c r="K81" s="184"/>
      <c r="M81" s="184"/>
      <c r="N81" s="184"/>
      <c r="O81" s="184"/>
      <c r="P81" s="184"/>
      <c r="Q81" s="184"/>
      <c r="R81" s="184"/>
      <c r="S81" s="184"/>
    </row>
    <row r="82" spans="10:19" x14ac:dyDescent="0.25">
      <c r="O82" s="2"/>
    </row>
    <row r="84" spans="10:19" x14ac:dyDescent="0.25">
      <c r="N84" s="2"/>
    </row>
    <row r="90" spans="10:19" x14ac:dyDescent="0.25">
      <c r="J90" s="2"/>
    </row>
  </sheetData>
  <mergeCells count="16">
    <mergeCell ref="A4:A5"/>
    <mergeCell ref="G4:G5"/>
    <mergeCell ref="H4:I4"/>
    <mergeCell ref="M75:N75"/>
    <mergeCell ref="O75:P75"/>
    <mergeCell ref="B4:B5"/>
    <mergeCell ref="C4:C5"/>
    <mergeCell ref="D4:D5"/>
    <mergeCell ref="E4:E5"/>
    <mergeCell ref="F4:F5"/>
    <mergeCell ref="Q4:Q5"/>
    <mergeCell ref="R4:R5"/>
    <mergeCell ref="J4:J5"/>
    <mergeCell ref="K4:L4"/>
    <mergeCell ref="M4:N4"/>
    <mergeCell ref="O4: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W150"/>
  <sheetViews>
    <sheetView zoomScale="70" zoomScaleNormal="70" workbookViewId="0">
      <selection activeCell="G158" sqref="G15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3.28515625" customWidth="1"/>
    <col min="7" max="7" width="35.7109375" customWidth="1"/>
    <col min="8" max="8" width="20.42578125" style="205" customWidth="1"/>
    <col min="9" max="9" width="10.42578125" customWidth="1"/>
    <col min="10" max="10" width="38.28515625" customWidth="1"/>
    <col min="11" max="11" width="10.7109375" customWidth="1"/>
    <col min="12" max="12" width="14.85546875" customWidth="1"/>
    <col min="13" max="13" width="14.7109375" customWidth="1"/>
    <col min="14" max="14" width="15.42578125" bestFit="1" customWidth="1"/>
    <col min="15" max="15" width="14.7109375" customWidth="1"/>
    <col min="16" max="16" width="17.28515625" bestFit="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H1" s="189"/>
      <c r="M1" s="125"/>
      <c r="N1" s="125"/>
      <c r="O1" s="125"/>
      <c r="P1" s="126"/>
    </row>
    <row r="2" spans="1:19" s="22" customFormat="1" x14ac:dyDescent="0.25">
      <c r="A2" s="1" t="s">
        <v>6263</v>
      </c>
      <c r="H2" s="189"/>
      <c r="M2" s="125"/>
      <c r="N2" s="125"/>
      <c r="O2" s="125"/>
      <c r="P2" s="126"/>
    </row>
    <row r="3" spans="1:19" s="22" customFormat="1" x14ac:dyDescent="0.25">
      <c r="H3" s="189"/>
      <c r="M3" s="125"/>
      <c r="N3" s="125"/>
      <c r="O3" s="125"/>
      <c r="P3" s="126"/>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974"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975"/>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130" t="s">
        <v>33</v>
      </c>
      <c r="S6" s="128"/>
    </row>
    <row r="7" spans="1:19" s="13" customFormat="1" ht="230.25" customHeight="1" x14ac:dyDescent="0.25">
      <c r="A7" s="90">
        <v>1</v>
      </c>
      <c r="B7" s="90" t="s">
        <v>127</v>
      </c>
      <c r="C7" s="90">
        <v>1</v>
      </c>
      <c r="D7" s="75">
        <v>6</v>
      </c>
      <c r="E7" s="75" t="s">
        <v>919</v>
      </c>
      <c r="F7" s="75" t="s">
        <v>920</v>
      </c>
      <c r="G7" s="75" t="s">
        <v>921</v>
      </c>
      <c r="H7" s="75" t="s">
        <v>922</v>
      </c>
      <c r="I7" s="11" t="s">
        <v>923</v>
      </c>
      <c r="J7" s="75" t="s">
        <v>924</v>
      </c>
      <c r="K7" s="99" t="s">
        <v>124</v>
      </c>
      <c r="L7" s="99"/>
      <c r="M7" s="79">
        <v>30000</v>
      </c>
      <c r="N7" s="79"/>
      <c r="O7" s="79">
        <v>30000</v>
      </c>
      <c r="P7" s="79"/>
      <c r="Q7" s="75" t="s">
        <v>925</v>
      </c>
      <c r="R7" s="75" t="s">
        <v>926</v>
      </c>
      <c r="S7" s="12"/>
    </row>
    <row r="8" spans="1:19" s="191" customFormat="1" ht="95.25" customHeight="1" x14ac:dyDescent="0.25">
      <c r="A8" s="190">
        <v>2</v>
      </c>
      <c r="B8" s="90" t="s">
        <v>68</v>
      </c>
      <c r="C8" s="90">
        <v>3</v>
      </c>
      <c r="D8" s="75">
        <v>13</v>
      </c>
      <c r="E8" s="75" t="s">
        <v>927</v>
      </c>
      <c r="F8" s="75" t="s">
        <v>928</v>
      </c>
      <c r="G8" s="90" t="s">
        <v>807</v>
      </c>
      <c r="H8" s="75" t="s">
        <v>929</v>
      </c>
      <c r="I8" s="11" t="s">
        <v>930</v>
      </c>
      <c r="J8" s="75" t="s">
        <v>931</v>
      </c>
      <c r="K8" s="99" t="s">
        <v>124</v>
      </c>
      <c r="L8" s="99" t="s">
        <v>73</v>
      </c>
      <c r="M8" s="79">
        <v>13655.5</v>
      </c>
      <c r="N8" s="79">
        <v>25800.48</v>
      </c>
      <c r="O8" s="79">
        <v>13655.5</v>
      </c>
      <c r="P8" s="79">
        <v>25800.48</v>
      </c>
      <c r="Q8" s="75" t="s">
        <v>925</v>
      </c>
      <c r="R8" s="75" t="s">
        <v>926</v>
      </c>
      <c r="S8" s="12"/>
    </row>
    <row r="9" spans="1:19" s="13" customFormat="1" ht="179.25" customHeight="1" x14ac:dyDescent="0.25">
      <c r="A9" s="90">
        <v>3</v>
      </c>
      <c r="B9" s="90" t="s">
        <v>68</v>
      </c>
      <c r="C9" s="90">
        <v>5</v>
      </c>
      <c r="D9" s="75">
        <v>11</v>
      </c>
      <c r="E9" s="75" t="s">
        <v>932</v>
      </c>
      <c r="F9" s="75" t="s">
        <v>933</v>
      </c>
      <c r="G9" s="75" t="s">
        <v>934</v>
      </c>
      <c r="H9" s="75" t="s">
        <v>935</v>
      </c>
      <c r="I9" s="11" t="s">
        <v>936</v>
      </c>
      <c r="J9" s="75" t="s">
        <v>937</v>
      </c>
      <c r="K9" s="99" t="s">
        <v>52</v>
      </c>
      <c r="L9" s="99"/>
      <c r="M9" s="79">
        <v>53000</v>
      </c>
      <c r="N9" s="79"/>
      <c r="O9" s="79">
        <v>53000</v>
      </c>
      <c r="P9" s="79"/>
      <c r="Q9" s="75" t="s">
        <v>925</v>
      </c>
      <c r="R9" s="75" t="s">
        <v>926</v>
      </c>
      <c r="S9" s="12"/>
    </row>
    <row r="10" spans="1:19" s="13" customFormat="1" ht="113.25" customHeight="1" x14ac:dyDescent="0.25">
      <c r="A10" s="90">
        <v>4</v>
      </c>
      <c r="B10" s="90" t="s">
        <v>68</v>
      </c>
      <c r="C10" s="90">
        <v>5</v>
      </c>
      <c r="D10" s="75">
        <v>4</v>
      </c>
      <c r="E10" s="75" t="s">
        <v>938</v>
      </c>
      <c r="F10" s="75" t="s">
        <v>939</v>
      </c>
      <c r="G10" s="75" t="s">
        <v>940</v>
      </c>
      <c r="H10" s="75" t="s">
        <v>922</v>
      </c>
      <c r="I10" s="11" t="s">
        <v>941</v>
      </c>
      <c r="J10" s="75" t="s">
        <v>942</v>
      </c>
      <c r="K10" s="99" t="s">
        <v>124</v>
      </c>
      <c r="L10" s="99"/>
      <c r="M10" s="79">
        <v>16820</v>
      </c>
      <c r="N10" s="79"/>
      <c r="O10" s="79">
        <v>16820</v>
      </c>
      <c r="P10" s="79"/>
      <c r="Q10" s="75" t="s">
        <v>925</v>
      </c>
      <c r="R10" s="75" t="s">
        <v>943</v>
      </c>
      <c r="S10" s="12"/>
    </row>
    <row r="11" spans="1:19" s="13" customFormat="1" ht="141.75" customHeight="1" x14ac:dyDescent="0.25">
      <c r="A11" s="90">
        <v>5</v>
      </c>
      <c r="B11" s="90" t="s">
        <v>89</v>
      </c>
      <c r="C11" s="90">
        <v>3</v>
      </c>
      <c r="D11" s="75">
        <v>13</v>
      </c>
      <c r="E11" s="75" t="s">
        <v>944</v>
      </c>
      <c r="F11" s="75" t="s">
        <v>945</v>
      </c>
      <c r="G11" s="75" t="s">
        <v>170</v>
      </c>
      <c r="H11" s="75" t="s">
        <v>450</v>
      </c>
      <c r="I11" s="11" t="s">
        <v>946</v>
      </c>
      <c r="J11" s="75" t="s">
        <v>937</v>
      </c>
      <c r="K11" s="99" t="s">
        <v>124</v>
      </c>
      <c r="L11" s="99"/>
      <c r="M11" s="79">
        <v>34896</v>
      </c>
      <c r="N11" s="79"/>
      <c r="O11" s="79">
        <v>34896</v>
      </c>
      <c r="P11" s="79"/>
      <c r="Q11" s="75" t="s">
        <v>925</v>
      </c>
      <c r="R11" s="75" t="s">
        <v>943</v>
      </c>
      <c r="S11" s="12"/>
    </row>
    <row r="12" spans="1:19" s="13" customFormat="1" ht="59.25" customHeight="1" x14ac:dyDescent="0.25">
      <c r="A12" s="833">
        <v>6</v>
      </c>
      <c r="B12" s="833" t="s">
        <v>89</v>
      </c>
      <c r="C12" s="833">
        <v>5</v>
      </c>
      <c r="D12" s="832">
        <v>4</v>
      </c>
      <c r="E12" s="832" t="s">
        <v>947</v>
      </c>
      <c r="F12" s="832" t="s">
        <v>948</v>
      </c>
      <c r="G12" s="832" t="s">
        <v>170</v>
      </c>
      <c r="H12" s="75" t="s">
        <v>314</v>
      </c>
      <c r="I12" s="11">
        <v>1</v>
      </c>
      <c r="J12" s="813" t="s">
        <v>949</v>
      </c>
      <c r="K12" s="819" t="s">
        <v>81</v>
      </c>
      <c r="L12" s="852"/>
      <c r="M12" s="854">
        <v>39004</v>
      </c>
      <c r="N12" s="854"/>
      <c r="O12" s="854">
        <v>39004</v>
      </c>
      <c r="P12" s="854"/>
      <c r="Q12" s="832" t="s">
        <v>950</v>
      </c>
      <c r="R12" s="832" t="s">
        <v>951</v>
      </c>
      <c r="S12" s="12"/>
    </row>
    <row r="13" spans="1:19" s="13" customFormat="1" ht="91.5" customHeight="1" x14ac:dyDescent="0.25">
      <c r="A13" s="833"/>
      <c r="B13" s="833"/>
      <c r="C13" s="833"/>
      <c r="D13" s="832"/>
      <c r="E13" s="832"/>
      <c r="F13" s="832"/>
      <c r="G13" s="832"/>
      <c r="H13" s="75" t="s">
        <v>952</v>
      </c>
      <c r="I13" s="11" t="s">
        <v>953</v>
      </c>
      <c r="J13" s="813"/>
      <c r="K13" s="819"/>
      <c r="L13" s="852"/>
      <c r="M13" s="854"/>
      <c r="N13" s="854"/>
      <c r="O13" s="854"/>
      <c r="P13" s="854"/>
      <c r="Q13" s="832"/>
      <c r="R13" s="832"/>
      <c r="S13" s="12"/>
    </row>
    <row r="14" spans="1:19" s="191" customFormat="1" ht="24" customHeight="1" x14ac:dyDescent="0.25">
      <c r="A14" s="834">
        <v>7</v>
      </c>
      <c r="B14" s="834" t="s">
        <v>68</v>
      </c>
      <c r="C14" s="834">
        <v>1</v>
      </c>
      <c r="D14" s="829">
        <v>6</v>
      </c>
      <c r="E14" s="829" t="s">
        <v>954</v>
      </c>
      <c r="F14" s="829" t="s">
        <v>955</v>
      </c>
      <c r="G14" s="833" t="s">
        <v>956</v>
      </c>
      <c r="H14" s="116" t="s">
        <v>385</v>
      </c>
      <c r="I14" s="75">
        <v>1</v>
      </c>
      <c r="J14" s="826" t="s">
        <v>957</v>
      </c>
      <c r="K14" s="964" t="s">
        <v>124</v>
      </c>
      <c r="L14" s="1036"/>
      <c r="M14" s="915">
        <v>28499.98</v>
      </c>
      <c r="N14" s="915"/>
      <c r="O14" s="915">
        <v>28499.98</v>
      </c>
      <c r="P14" s="915"/>
      <c r="Q14" s="829" t="s">
        <v>958</v>
      </c>
      <c r="R14" s="829" t="s">
        <v>959</v>
      </c>
      <c r="S14" s="12"/>
    </row>
    <row r="15" spans="1:19" s="191" customFormat="1" ht="24" customHeight="1" x14ac:dyDescent="0.25">
      <c r="A15" s="835"/>
      <c r="B15" s="835"/>
      <c r="C15" s="835"/>
      <c r="D15" s="830"/>
      <c r="E15" s="830"/>
      <c r="F15" s="830"/>
      <c r="G15" s="833"/>
      <c r="H15" s="192" t="s">
        <v>960</v>
      </c>
      <c r="I15" s="70">
        <v>60</v>
      </c>
      <c r="J15" s="827"/>
      <c r="K15" s="965"/>
      <c r="L15" s="1057"/>
      <c r="M15" s="916"/>
      <c r="N15" s="916"/>
      <c r="O15" s="916"/>
      <c r="P15" s="916"/>
      <c r="Q15" s="830"/>
      <c r="R15" s="830"/>
      <c r="S15" s="12"/>
    </row>
    <row r="16" spans="1:19" s="191" customFormat="1" ht="60" x14ac:dyDescent="0.25">
      <c r="A16" s="835"/>
      <c r="B16" s="835"/>
      <c r="C16" s="835"/>
      <c r="D16" s="830"/>
      <c r="E16" s="830"/>
      <c r="F16" s="830"/>
      <c r="G16" s="90" t="s">
        <v>961</v>
      </c>
      <c r="H16" s="75" t="s">
        <v>962</v>
      </c>
      <c r="I16" s="75">
        <v>1</v>
      </c>
      <c r="J16" s="827"/>
      <c r="K16" s="965"/>
      <c r="L16" s="1057"/>
      <c r="M16" s="916"/>
      <c r="N16" s="916"/>
      <c r="O16" s="916"/>
      <c r="P16" s="916"/>
      <c r="Q16" s="830"/>
      <c r="R16" s="830"/>
      <c r="S16" s="12"/>
    </row>
    <row r="17" spans="1:19" s="191" customFormat="1" ht="21" customHeight="1" x14ac:dyDescent="0.25">
      <c r="A17" s="835"/>
      <c r="B17" s="835"/>
      <c r="C17" s="835"/>
      <c r="D17" s="830"/>
      <c r="E17" s="830"/>
      <c r="F17" s="830"/>
      <c r="G17" s="1011" t="s">
        <v>179</v>
      </c>
      <c r="H17" s="75" t="s">
        <v>495</v>
      </c>
      <c r="I17" s="11" t="s">
        <v>39</v>
      </c>
      <c r="J17" s="827"/>
      <c r="K17" s="965"/>
      <c r="L17" s="1057"/>
      <c r="M17" s="916"/>
      <c r="N17" s="916"/>
      <c r="O17" s="916"/>
      <c r="P17" s="916"/>
      <c r="Q17" s="830"/>
      <c r="R17" s="830"/>
      <c r="S17" s="12"/>
    </row>
    <row r="18" spans="1:19" s="191" customFormat="1" ht="30" x14ac:dyDescent="0.25">
      <c r="A18" s="836"/>
      <c r="B18" s="836"/>
      <c r="C18" s="836"/>
      <c r="D18" s="831"/>
      <c r="E18" s="831"/>
      <c r="F18" s="831"/>
      <c r="G18" s="1011"/>
      <c r="H18" s="75" t="s">
        <v>963</v>
      </c>
      <c r="I18" s="55" t="s">
        <v>964</v>
      </c>
      <c r="J18" s="828"/>
      <c r="K18" s="966"/>
      <c r="L18" s="1037"/>
      <c r="M18" s="917"/>
      <c r="N18" s="917"/>
      <c r="O18" s="917"/>
      <c r="P18" s="917"/>
      <c r="Q18" s="831"/>
      <c r="R18" s="831"/>
      <c r="S18" s="12"/>
    </row>
    <row r="19" spans="1:19" s="13" customFormat="1" ht="101.25" customHeight="1" x14ac:dyDescent="0.25">
      <c r="A19" s="833">
        <v>8</v>
      </c>
      <c r="B19" s="833" t="s">
        <v>68</v>
      </c>
      <c r="C19" s="833">
        <v>1</v>
      </c>
      <c r="D19" s="832">
        <v>6</v>
      </c>
      <c r="E19" s="832" t="s">
        <v>965</v>
      </c>
      <c r="F19" s="832" t="s">
        <v>966</v>
      </c>
      <c r="G19" s="832" t="s">
        <v>170</v>
      </c>
      <c r="H19" s="75" t="s">
        <v>314</v>
      </c>
      <c r="I19" s="11" t="s">
        <v>39</v>
      </c>
      <c r="J19" s="813" t="s">
        <v>967</v>
      </c>
      <c r="K19" s="819" t="s">
        <v>81</v>
      </c>
      <c r="L19" s="852"/>
      <c r="M19" s="854">
        <v>35000</v>
      </c>
      <c r="N19" s="854"/>
      <c r="O19" s="854">
        <v>35000</v>
      </c>
      <c r="P19" s="854"/>
      <c r="Q19" s="832" t="s">
        <v>968</v>
      </c>
      <c r="R19" s="832" t="s">
        <v>969</v>
      </c>
      <c r="S19" s="12"/>
    </row>
    <row r="20" spans="1:19" s="13" customFormat="1" ht="120.75" customHeight="1" x14ac:dyDescent="0.25">
      <c r="A20" s="833"/>
      <c r="B20" s="833"/>
      <c r="C20" s="833"/>
      <c r="D20" s="832"/>
      <c r="E20" s="832"/>
      <c r="F20" s="832"/>
      <c r="G20" s="832"/>
      <c r="H20" s="75" t="s">
        <v>952</v>
      </c>
      <c r="I20" s="11" t="s">
        <v>970</v>
      </c>
      <c r="J20" s="813"/>
      <c r="K20" s="819"/>
      <c r="L20" s="852"/>
      <c r="M20" s="854"/>
      <c r="N20" s="854"/>
      <c r="O20" s="854"/>
      <c r="P20" s="854"/>
      <c r="Q20" s="832"/>
      <c r="R20" s="832"/>
      <c r="S20" s="12"/>
    </row>
    <row r="21" spans="1:19" s="13" customFormat="1" ht="74.25" customHeight="1" x14ac:dyDescent="0.25">
      <c r="A21" s="834">
        <v>9</v>
      </c>
      <c r="B21" s="833" t="s">
        <v>89</v>
      </c>
      <c r="C21" s="833">
        <v>1</v>
      </c>
      <c r="D21" s="832">
        <v>6</v>
      </c>
      <c r="E21" s="832" t="s">
        <v>971</v>
      </c>
      <c r="F21" s="832" t="s">
        <v>972</v>
      </c>
      <c r="G21" s="75" t="s">
        <v>211</v>
      </c>
      <c r="H21" s="75" t="s">
        <v>973</v>
      </c>
      <c r="I21" s="11" t="s">
        <v>39</v>
      </c>
      <c r="J21" s="832" t="s">
        <v>974</v>
      </c>
      <c r="K21" s="852" t="s">
        <v>52</v>
      </c>
      <c r="L21" s="852"/>
      <c r="M21" s="854">
        <v>69595</v>
      </c>
      <c r="N21" s="854"/>
      <c r="O21" s="854">
        <v>69595</v>
      </c>
      <c r="P21" s="854"/>
      <c r="Q21" s="832" t="s">
        <v>975</v>
      </c>
      <c r="R21" s="832" t="s">
        <v>976</v>
      </c>
      <c r="S21" s="12"/>
    </row>
    <row r="22" spans="1:19" s="13" customFormat="1" ht="74.25" customHeight="1" x14ac:dyDescent="0.25">
      <c r="A22" s="836"/>
      <c r="B22" s="833"/>
      <c r="C22" s="833"/>
      <c r="D22" s="832"/>
      <c r="E22" s="832"/>
      <c r="F22" s="832"/>
      <c r="G22" s="75" t="s">
        <v>655</v>
      </c>
      <c r="H22" s="75" t="s">
        <v>962</v>
      </c>
      <c r="I22" s="11" t="s">
        <v>39</v>
      </c>
      <c r="J22" s="832"/>
      <c r="K22" s="852"/>
      <c r="L22" s="852"/>
      <c r="M22" s="854"/>
      <c r="N22" s="854"/>
      <c r="O22" s="854"/>
      <c r="P22" s="854"/>
      <c r="Q22" s="832"/>
      <c r="R22" s="832"/>
      <c r="S22" s="12"/>
    </row>
    <row r="23" spans="1:19" s="13" customFormat="1" ht="58.5" customHeight="1" x14ac:dyDescent="0.25">
      <c r="A23" s="833">
        <v>10</v>
      </c>
      <c r="B23" s="833" t="s">
        <v>89</v>
      </c>
      <c r="C23" s="833">
        <v>1</v>
      </c>
      <c r="D23" s="832">
        <v>6</v>
      </c>
      <c r="E23" s="832" t="s">
        <v>977</v>
      </c>
      <c r="F23" s="832" t="s">
        <v>978</v>
      </c>
      <c r="G23" s="832" t="s">
        <v>170</v>
      </c>
      <c r="H23" s="75" t="s">
        <v>314</v>
      </c>
      <c r="I23" s="11" t="s">
        <v>39</v>
      </c>
      <c r="J23" s="826" t="s">
        <v>979</v>
      </c>
      <c r="K23" s="819" t="s">
        <v>124</v>
      </c>
      <c r="L23" s="852"/>
      <c r="M23" s="854">
        <v>42400</v>
      </c>
      <c r="N23" s="854"/>
      <c r="O23" s="854">
        <v>42400</v>
      </c>
      <c r="P23" s="854"/>
      <c r="Q23" s="832" t="s">
        <v>958</v>
      </c>
      <c r="R23" s="832" t="s">
        <v>959</v>
      </c>
      <c r="S23" s="12"/>
    </row>
    <row r="24" spans="1:19" s="13" customFormat="1" ht="59.25" customHeight="1" x14ac:dyDescent="0.25">
      <c r="A24" s="833"/>
      <c r="B24" s="833"/>
      <c r="C24" s="833"/>
      <c r="D24" s="832"/>
      <c r="E24" s="832"/>
      <c r="F24" s="832"/>
      <c r="G24" s="832"/>
      <c r="H24" s="75" t="s">
        <v>952</v>
      </c>
      <c r="I24" s="11" t="s">
        <v>980</v>
      </c>
      <c r="J24" s="828"/>
      <c r="K24" s="819"/>
      <c r="L24" s="852"/>
      <c r="M24" s="854"/>
      <c r="N24" s="854"/>
      <c r="O24" s="854"/>
      <c r="P24" s="854"/>
      <c r="Q24" s="832"/>
      <c r="R24" s="832"/>
      <c r="S24" s="12"/>
    </row>
    <row r="25" spans="1:19" s="13" customFormat="1" ht="57" customHeight="1" x14ac:dyDescent="0.25">
      <c r="A25" s="834">
        <v>11</v>
      </c>
      <c r="B25" s="833" t="s">
        <v>68</v>
      </c>
      <c r="C25" s="833">
        <v>1</v>
      </c>
      <c r="D25" s="832">
        <v>6</v>
      </c>
      <c r="E25" s="832" t="s">
        <v>981</v>
      </c>
      <c r="F25" s="832" t="s">
        <v>982</v>
      </c>
      <c r="G25" s="833" t="s">
        <v>983</v>
      </c>
      <c r="H25" s="75" t="s">
        <v>984</v>
      </c>
      <c r="I25" s="11" t="s">
        <v>39</v>
      </c>
      <c r="J25" s="832" t="s">
        <v>985</v>
      </c>
      <c r="K25" s="852" t="s">
        <v>41</v>
      </c>
      <c r="L25" s="852"/>
      <c r="M25" s="854">
        <v>90199.32</v>
      </c>
      <c r="N25" s="854"/>
      <c r="O25" s="854">
        <v>90199.32</v>
      </c>
      <c r="P25" s="854"/>
      <c r="Q25" s="832" t="s">
        <v>986</v>
      </c>
      <c r="R25" s="832" t="s">
        <v>987</v>
      </c>
      <c r="S25" s="12"/>
    </row>
    <row r="26" spans="1:19" s="13" customFormat="1" ht="46.5" customHeight="1" x14ac:dyDescent="0.25">
      <c r="A26" s="835"/>
      <c r="B26" s="833"/>
      <c r="C26" s="833"/>
      <c r="D26" s="832"/>
      <c r="E26" s="832"/>
      <c r="F26" s="832"/>
      <c r="G26" s="833"/>
      <c r="H26" s="75" t="s">
        <v>597</v>
      </c>
      <c r="I26" s="11" t="s">
        <v>293</v>
      </c>
      <c r="J26" s="832"/>
      <c r="K26" s="852"/>
      <c r="L26" s="852"/>
      <c r="M26" s="854"/>
      <c r="N26" s="854"/>
      <c r="O26" s="854"/>
      <c r="P26" s="854"/>
      <c r="Q26" s="832"/>
      <c r="R26" s="832"/>
      <c r="S26" s="12"/>
    </row>
    <row r="27" spans="1:19" s="13" customFormat="1" ht="51.75" customHeight="1" x14ac:dyDescent="0.25">
      <c r="A27" s="835"/>
      <c r="B27" s="833"/>
      <c r="C27" s="833"/>
      <c r="D27" s="832"/>
      <c r="E27" s="832"/>
      <c r="F27" s="832"/>
      <c r="G27" s="833" t="s">
        <v>79</v>
      </c>
      <c r="H27" s="75" t="s">
        <v>988</v>
      </c>
      <c r="I27" s="11" t="s">
        <v>39</v>
      </c>
      <c r="J27" s="832"/>
      <c r="K27" s="852"/>
      <c r="L27" s="852"/>
      <c r="M27" s="854"/>
      <c r="N27" s="854"/>
      <c r="O27" s="854"/>
      <c r="P27" s="854"/>
      <c r="Q27" s="832"/>
      <c r="R27" s="832"/>
      <c r="S27" s="12"/>
    </row>
    <row r="28" spans="1:19" s="13" customFormat="1" ht="60.75" customHeight="1" x14ac:dyDescent="0.25">
      <c r="A28" s="835"/>
      <c r="B28" s="833"/>
      <c r="C28" s="833"/>
      <c r="D28" s="832"/>
      <c r="E28" s="832"/>
      <c r="F28" s="832"/>
      <c r="G28" s="833"/>
      <c r="H28" s="75" t="s">
        <v>597</v>
      </c>
      <c r="I28" s="11" t="s">
        <v>989</v>
      </c>
      <c r="J28" s="832"/>
      <c r="K28" s="852"/>
      <c r="L28" s="852"/>
      <c r="M28" s="854"/>
      <c r="N28" s="854"/>
      <c r="O28" s="854"/>
      <c r="P28" s="854"/>
      <c r="Q28" s="832"/>
      <c r="R28" s="832"/>
      <c r="S28" s="12"/>
    </row>
    <row r="29" spans="1:19" s="13" customFormat="1" ht="61.5" customHeight="1" x14ac:dyDescent="0.25">
      <c r="A29" s="836"/>
      <c r="B29" s="833"/>
      <c r="C29" s="833"/>
      <c r="D29" s="832"/>
      <c r="E29" s="832"/>
      <c r="F29" s="832"/>
      <c r="G29" s="90" t="s">
        <v>655</v>
      </c>
      <c r="H29" s="75" t="s">
        <v>990</v>
      </c>
      <c r="I29" s="11" t="s">
        <v>39</v>
      </c>
      <c r="J29" s="832"/>
      <c r="K29" s="852"/>
      <c r="L29" s="852"/>
      <c r="M29" s="854"/>
      <c r="N29" s="854"/>
      <c r="O29" s="854"/>
      <c r="P29" s="854"/>
      <c r="Q29" s="832"/>
      <c r="R29" s="832"/>
      <c r="S29" s="12"/>
    </row>
    <row r="30" spans="1:19" s="13" customFormat="1" ht="150.75" customHeight="1" x14ac:dyDescent="0.25">
      <c r="A30" s="834">
        <v>12</v>
      </c>
      <c r="B30" s="833" t="s">
        <v>89</v>
      </c>
      <c r="C30" s="833">
        <v>1</v>
      </c>
      <c r="D30" s="832">
        <v>9</v>
      </c>
      <c r="E30" s="832" t="s">
        <v>991</v>
      </c>
      <c r="F30" s="832" t="s">
        <v>992</v>
      </c>
      <c r="G30" s="832" t="s">
        <v>170</v>
      </c>
      <c r="H30" s="75" t="s">
        <v>314</v>
      </c>
      <c r="I30" s="11">
        <v>1</v>
      </c>
      <c r="J30" s="813" t="s">
        <v>993</v>
      </c>
      <c r="K30" s="819" t="s">
        <v>124</v>
      </c>
      <c r="L30" s="852"/>
      <c r="M30" s="854">
        <v>28348.799999999999</v>
      </c>
      <c r="N30" s="854"/>
      <c r="O30" s="854">
        <v>28348.799999999999</v>
      </c>
      <c r="P30" s="854"/>
      <c r="Q30" s="832" t="s">
        <v>994</v>
      </c>
      <c r="R30" s="832" t="s">
        <v>995</v>
      </c>
      <c r="S30" s="12"/>
    </row>
    <row r="31" spans="1:19" s="13" customFormat="1" ht="202.5" customHeight="1" x14ac:dyDescent="0.25">
      <c r="A31" s="836"/>
      <c r="B31" s="833"/>
      <c r="C31" s="833"/>
      <c r="D31" s="832"/>
      <c r="E31" s="832"/>
      <c r="F31" s="832"/>
      <c r="G31" s="832"/>
      <c r="H31" s="75" t="s">
        <v>952</v>
      </c>
      <c r="I31" s="11" t="s">
        <v>970</v>
      </c>
      <c r="J31" s="813"/>
      <c r="K31" s="819"/>
      <c r="L31" s="852"/>
      <c r="M31" s="854"/>
      <c r="N31" s="854"/>
      <c r="O31" s="854"/>
      <c r="P31" s="854"/>
      <c r="Q31" s="832"/>
      <c r="R31" s="832"/>
      <c r="S31" s="12"/>
    </row>
    <row r="32" spans="1:19" s="13" customFormat="1" ht="91.5" customHeight="1" x14ac:dyDescent="0.25">
      <c r="A32" s="834">
        <v>13</v>
      </c>
      <c r="B32" s="834" t="s">
        <v>89</v>
      </c>
      <c r="C32" s="834">
        <v>1</v>
      </c>
      <c r="D32" s="829">
        <v>9</v>
      </c>
      <c r="E32" s="832" t="s">
        <v>996</v>
      </c>
      <c r="F32" s="832" t="s">
        <v>997</v>
      </c>
      <c r="G32" s="832" t="s">
        <v>85</v>
      </c>
      <c r="H32" s="75" t="s">
        <v>998</v>
      </c>
      <c r="I32" s="11" t="s">
        <v>999</v>
      </c>
      <c r="J32" s="832" t="s">
        <v>1000</v>
      </c>
      <c r="K32" s="852" t="s">
        <v>73</v>
      </c>
      <c r="L32" s="852"/>
      <c r="M32" s="854">
        <v>39000</v>
      </c>
      <c r="N32" s="854"/>
      <c r="O32" s="854">
        <v>39000</v>
      </c>
      <c r="P32" s="854"/>
      <c r="Q32" s="832" t="s">
        <v>1001</v>
      </c>
      <c r="R32" s="832" t="s">
        <v>1002</v>
      </c>
      <c r="S32" s="12"/>
    </row>
    <row r="33" spans="1:19" s="13" customFormat="1" ht="129" customHeight="1" x14ac:dyDescent="0.25">
      <c r="A33" s="836"/>
      <c r="B33" s="836"/>
      <c r="C33" s="836"/>
      <c r="D33" s="831"/>
      <c r="E33" s="832"/>
      <c r="F33" s="832"/>
      <c r="G33" s="832"/>
      <c r="H33" s="75" t="s">
        <v>918</v>
      </c>
      <c r="I33" s="11" t="s">
        <v>1003</v>
      </c>
      <c r="J33" s="832"/>
      <c r="K33" s="852"/>
      <c r="L33" s="852"/>
      <c r="M33" s="854"/>
      <c r="N33" s="854"/>
      <c r="O33" s="854"/>
      <c r="P33" s="854"/>
      <c r="Q33" s="832"/>
      <c r="R33" s="832"/>
      <c r="S33" s="12"/>
    </row>
    <row r="34" spans="1:19" s="13" customFormat="1" ht="36" customHeight="1" x14ac:dyDescent="0.25">
      <c r="A34" s="834">
        <v>14</v>
      </c>
      <c r="B34" s="833" t="s">
        <v>89</v>
      </c>
      <c r="C34" s="833">
        <v>1</v>
      </c>
      <c r="D34" s="832">
        <v>9</v>
      </c>
      <c r="E34" s="832" t="s">
        <v>1004</v>
      </c>
      <c r="F34" s="832" t="s">
        <v>1005</v>
      </c>
      <c r="G34" s="832" t="s">
        <v>170</v>
      </c>
      <c r="H34" s="75" t="s">
        <v>314</v>
      </c>
      <c r="I34" s="11" t="s">
        <v>39</v>
      </c>
      <c r="J34" s="832" t="s">
        <v>1006</v>
      </c>
      <c r="K34" s="852" t="s">
        <v>73</v>
      </c>
      <c r="L34" s="852" t="s">
        <v>1007</v>
      </c>
      <c r="M34" s="854">
        <v>87900</v>
      </c>
      <c r="N34" s="1058"/>
      <c r="O34" s="854">
        <v>87900</v>
      </c>
      <c r="P34" s="854"/>
      <c r="Q34" s="832" t="s">
        <v>1001</v>
      </c>
      <c r="R34" s="832" t="s">
        <v>1002</v>
      </c>
    </row>
    <row r="35" spans="1:19" s="13" customFormat="1" ht="210.75" customHeight="1" x14ac:dyDescent="0.25">
      <c r="A35" s="835"/>
      <c r="B35" s="834"/>
      <c r="C35" s="834"/>
      <c r="D35" s="829"/>
      <c r="E35" s="829"/>
      <c r="F35" s="829"/>
      <c r="G35" s="829"/>
      <c r="H35" s="86" t="s">
        <v>952</v>
      </c>
      <c r="I35" s="173" t="s">
        <v>1008</v>
      </c>
      <c r="J35" s="829"/>
      <c r="K35" s="1036"/>
      <c r="L35" s="1036"/>
      <c r="M35" s="915"/>
      <c r="N35" s="1059"/>
      <c r="O35" s="915"/>
      <c r="P35" s="915"/>
      <c r="Q35" s="829"/>
      <c r="R35" s="829"/>
    </row>
    <row r="36" spans="1:19" s="195" customFormat="1" ht="86.25" customHeight="1" x14ac:dyDescent="0.25">
      <c r="A36" s="672">
        <v>15</v>
      </c>
      <c r="B36" s="667" t="s">
        <v>68</v>
      </c>
      <c r="C36" s="667">
        <v>5</v>
      </c>
      <c r="D36" s="667">
        <v>4</v>
      </c>
      <c r="E36" s="667" t="s">
        <v>1009</v>
      </c>
      <c r="F36" s="667" t="s">
        <v>1010</v>
      </c>
      <c r="G36" s="667" t="s">
        <v>170</v>
      </c>
      <c r="H36" s="667" t="s">
        <v>952</v>
      </c>
      <c r="I36" s="667">
        <v>36</v>
      </c>
      <c r="J36" s="667" t="s">
        <v>1012</v>
      </c>
      <c r="K36" s="667"/>
      <c r="L36" s="667" t="s">
        <v>124</v>
      </c>
      <c r="M36" s="685"/>
      <c r="N36" s="685">
        <v>46900</v>
      </c>
      <c r="O36" s="194"/>
      <c r="P36" s="685">
        <v>46900</v>
      </c>
      <c r="Q36" s="667" t="s">
        <v>925</v>
      </c>
      <c r="R36" s="667" t="s">
        <v>943</v>
      </c>
    </row>
    <row r="37" spans="1:19" s="195" customFormat="1" ht="45" customHeight="1" x14ac:dyDescent="0.25">
      <c r="A37" s="804">
        <v>16</v>
      </c>
      <c r="B37" s="810" t="s">
        <v>89</v>
      </c>
      <c r="C37" s="810">
        <v>1</v>
      </c>
      <c r="D37" s="810">
        <v>6</v>
      </c>
      <c r="E37" s="810" t="s">
        <v>1013</v>
      </c>
      <c r="F37" s="810" t="s">
        <v>1017</v>
      </c>
      <c r="G37" s="810" t="s">
        <v>634</v>
      </c>
      <c r="H37" s="667" t="s">
        <v>1014</v>
      </c>
      <c r="I37" s="667">
        <v>2</v>
      </c>
      <c r="J37" s="810" t="s">
        <v>1015</v>
      </c>
      <c r="K37" s="810"/>
      <c r="L37" s="807" t="s">
        <v>124</v>
      </c>
      <c r="M37" s="860"/>
      <c r="N37" s="1060">
        <v>80000</v>
      </c>
      <c r="O37" s="860"/>
      <c r="P37" s="860">
        <v>19700</v>
      </c>
      <c r="Q37" s="810" t="s">
        <v>925</v>
      </c>
      <c r="R37" s="810" t="s">
        <v>943</v>
      </c>
    </row>
    <row r="38" spans="1:19" s="195" customFormat="1" ht="45" customHeight="1" x14ac:dyDescent="0.25">
      <c r="A38" s="805"/>
      <c r="B38" s="812"/>
      <c r="C38" s="812"/>
      <c r="D38" s="812"/>
      <c r="E38" s="812"/>
      <c r="F38" s="812"/>
      <c r="G38" s="811"/>
      <c r="H38" s="667" t="s">
        <v>597</v>
      </c>
      <c r="I38" s="667">
        <v>120</v>
      </c>
      <c r="J38" s="812"/>
      <c r="K38" s="812"/>
      <c r="L38" s="807"/>
      <c r="M38" s="869"/>
      <c r="N38" s="1060"/>
      <c r="O38" s="869"/>
      <c r="P38" s="869"/>
      <c r="Q38" s="812"/>
      <c r="R38" s="812"/>
    </row>
    <row r="39" spans="1:19" s="195" customFormat="1" ht="45" customHeight="1" x14ac:dyDescent="0.25">
      <c r="A39" s="805"/>
      <c r="B39" s="812"/>
      <c r="C39" s="812"/>
      <c r="D39" s="812"/>
      <c r="E39" s="812"/>
      <c r="F39" s="812"/>
      <c r="G39" s="810" t="s">
        <v>170</v>
      </c>
      <c r="H39" s="667" t="s">
        <v>1016</v>
      </c>
      <c r="I39" s="667">
        <v>0</v>
      </c>
      <c r="J39" s="812"/>
      <c r="K39" s="812"/>
      <c r="L39" s="807"/>
      <c r="M39" s="869"/>
      <c r="N39" s="1060"/>
      <c r="O39" s="869"/>
      <c r="P39" s="869"/>
      <c r="Q39" s="812"/>
      <c r="R39" s="812"/>
    </row>
    <row r="40" spans="1:19" s="195" customFormat="1" ht="45" customHeight="1" x14ac:dyDescent="0.25">
      <c r="A40" s="849"/>
      <c r="B40" s="811"/>
      <c r="C40" s="811"/>
      <c r="D40" s="811"/>
      <c r="E40" s="811"/>
      <c r="F40" s="811"/>
      <c r="G40" s="811"/>
      <c r="H40" s="667" t="s">
        <v>597</v>
      </c>
      <c r="I40" s="667">
        <v>0</v>
      </c>
      <c r="J40" s="811"/>
      <c r="K40" s="811"/>
      <c r="L40" s="807"/>
      <c r="M40" s="861"/>
      <c r="N40" s="1060"/>
      <c r="O40" s="861"/>
      <c r="P40" s="861"/>
      <c r="Q40" s="811"/>
      <c r="R40" s="811"/>
    </row>
    <row r="41" spans="1:19" s="195" customFormat="1" ht="120" customHeight="1" x14ac:dyDescent="0.25">
      <c r="A41" s="672">
        <v>17</v>
      </c>
      <c r="B41" s="667" t="s">
        <v>89</v>
      </c>
      <c r="C41" s="667">
        <v>1</v>
      </c>
      <c r="D41" s="667">
        <v>9</v>
      </c>
      <c r="E41" s="667" t="s">
        <v>1018</v>
      </c>
      <c r="F41" s="667" t="s">
        <v>6264</v>
      </c>
      <c r="G41" s="667" t="s">
        <v>170</v>
      </c>
      <c r="H41" s="667" t="s">
        <v>918</v>
      </c>
      <c r="I41" s="667">
        <v>20</v>
      </c>
      <c r="J41" s="667" t="s">
        <v>1019</v>
      </c>
      <c r="K41" s="196"/>
      <c r="L41" s="667" t="s">
        <v>124</v>
      </c>
      <c r="M41" s="667"/>
      <c r="N41" s="720">
        <v>65000</v>
      </c>
      <c r="O41" s="667"/>
      <c r="P41" s="720">
        <v>57500</v>
      </c>
      <c r="Q41" s="667" t="s">
        <v>925</v>
      </c>
      <c r="R41" s="667" t="s">
        <v>943</v>
      </c>
    </row>
    <row r="42" spans="1:19" s="195" customFormat="1" ht="30.75" customHeight="1" x14ac:dyDescent="0.25">
      <c r="A42" s="804">
        <v>18</v>
      </c>
      <c r="B42" s="810" t="s">
        <v>127</v>
      </c>
      <c r="C42" s="804">
        <v>1</v>
      </c>
      <c r="D42" s="804">
        <v>13</v>
      </c>
      <c r="E42" s="810" t="s">
        <v>1020</v>
      </c>
      <c r="F42" s="810" t="s">
        <v>1021</v>
      </c>
      <c r="G42" s="667" t="s">
        <v>1023</v>
      </c>
      <c r="H42" s="667" t="s">
        <v>1024</v>
      </c>
      <c r="I42" s="667">
        <v>3</v>
      </c>
      <c r="J42" s="810" t="s">
        <v>1022</v>
      </c>
      <c r="K42" s="810"/>
      <c r="L42" s="810" t="s">
        <v>124</v>
      </c>
      <c r="M42" s="860"/>
      <c r="N42" s="860">
        <v>230000</v>
      </c>
      <c r="O42" s="860"/>
      <c r="P42" s="860">
        <v>80239.39</v>
      </c>
      <c r="Q42" s="810" t="s">
        <v>925</v>
      </c>
      <c r="R42" s="810" t="s">
        <v>943</v>
      </c>
    </row>
    <row r="43" spans="1:19" s="195" customFormat="1" ht="33" customHeight="1" x14ac:dyDescent="0.25">
      <c r="A43" s="805"/>
      <c r="B43" s="812"/>
      <c r="C43" s="805"/>
      <c r="D43" s="805"/>
      <c r="E43" s="812"/>
      <c r="F43" s="812"/>
      <c r="G43" s="667" t="s">
        <v>220</v>
      </c>
      <c r="H43" s="667" t="s">
        <v>1025</v>
      </c>
      <c r="I43" s="667">
        <v>1</v>
      </c>
      <c r="J43" s="812"/>
      <c r="K43" s="812"/>
      <c r="L43" s="812"/>
      <c r="M43" s="869"/>
      <c r="N43" s="869"/>
      <c r="O43" s="869"/>
      <c r="P43" s="869"/>
      <c r="Q43" s="812"/>
      <c r="R43" s="812"/>
    </row>
    <row r="44" spans="1:19" s="195" customFormat="1" ht="33" customHeight="1" x14ac:dyDescent="0.25">
      <c r="A44" s="805"/>
      <c r="B44" s="812"/>
      <c r="C44" s="805"/>
      <c r="D44" s="805"/>
      <c r="E44" s="812"/>
      <c r="F44" s="812"/>
      <c r="G44" s="810" t="s">
        <v>179</v>
      </c>
      <c r="H44" s="667" t="s">
        <v>71</v>
      </c>
      <c r="I44" s="667">
        <v>1</v>
      </c>
      <c r="J44" s="812"/>
      <c r="K44" s="812"/>
      <c r="L44" s="812"/>
      <c r="M44" s="869"/>
      <c r="N44" s="869"/>
      <c r="O44" s="869"/>
      <c r="P44" s="869"/>
      <c r="Q44" s="812"/>
      <c r="R44" s="812"/>
    </row>
    <row r="45" spans="1:19" s="195" customFormat="1" ht="32.25" customHeight="1" x14ac:dyDescent="0.25">
      <c r="A45" s="805"/>
      <c r="B45" s="812"/>
      <c r="C45" s="805"/>
      <c r="D45" s="805"/>
      <c r="E45" s="812"/>
      <c r="F45" s="812"/>
      <c r="G45" s="811"/>
      <c r="H45" s="667" t="s">
        <v>918</v>
      </c>
      <c r="I45" s="667">
        <v>105</v>
      </c>
      <c r="J45" s="812"/>
      <c r="K45" s="812"/>
      <c r="L45" s="812"/>
      <c r="M45" s="869"/>
      <c r="N45" s="869"/>
      <c r="O45" s="869"/>
      <c r="P45" s="869"/>
      <c r="Q45" s="812"/>
      <c r="R45" s="812"/>
    </row>
    <row r="46" spans="1:19" s="195" customFormat="1" ht="32.25" customHeight="1" x14ac:dyDescent="0.25">
      <c r="A46" s="805"/>
      <c r="B46" s="812"/>
      <c r="C46" s="805"/>
      <c r="D46" s="805"/>
      <c r="E46" s="812"/>
      <c r="F46" s="812"/>
      <c r="G46" s="810" t="s">
        <v>170</v>
      </c>
      <c r="H46" s="667" t="s">
        <v>314</v>
      </c>
      <c r="I46" s="667">
        <v>1</v>
      </c>
      <c r="J46" s="812"/>
      <c r="K46" s="812"/>
      <c r="L46" s="812"/>
      <c r="M46" s="869"/>
      <c r="N46" s="869"/>
      <c r="O46" s="869"/>
      <c r="P46" s="869"/>
      <c r="Q46" s="812"/>
      <c r="R46" s="812"/>
    </row>
    <row r="47" spans="1:19" s="195" customFormat="1" ht="30.75" customHeight="1" x14ac:dyDescent="0.25">
      <c r="A47" s="805"/>
      <c r="B47" s="812"/>
      <c r="C47" s="805"/>
      <c r="D47" s="805"/>
      <c r="E47" s="812"/>
      <c r="F47" s="812"/>
      <c r="G47" s="811"/>
      <c r="H47" s="667" t="s">
        <v>597</v>
      </c>
      <c r="I47" s="667">
        <v>39</v>
      </c>
      <c r="J47" s="812"/>
      <c r="K47" s="812"/>
      <c r="L47" s="812"/>
      <c r="M47" s="869"/>
      <c r="N47" s="869"/>
      <c r="O47" s="869"/>
      <c r="P47" s="869"/>
      <c r="Q47" s="812"/>
      <c r="R47" s="812"/>
    </row>
    <row r="48" spans="1:19" s="195" customFormat="1" ht="30.75" customHeight="1" x14ac:dyDescent="0.25">
      <c r="A48" s="805"/>
      <c r="B48" s="812"/>
      <c r="C48" s="805"/>
      <c r="D48" s="805"/>
      <c r="E48" s="812"/>
      <c r="F48" s="812"/>
      <c r="G48" s="810" t="s">
        <v>165</v>
      </c>
      <c r="H48" s="667" t="s">
        <v>984</v>
      </c>
      <c r="I48" s="667">
        <v>1</v>
      </c>
      <c r="J48" s="812"/>
      <c r="K48" s="812"/>
      <c r="L48" s="812"/>
      <c r="M48" s="869"/>
      <c r="N48" s="869"/>
      <c r="O48" s="869"/>
      <c r="P48" s="869"/>
      <c r="Q48" s="812"/>
      <c r="R48" s="812"/>
    </row>
    <row r="49" spans="1:82" s="195" customFormat="1" ht="30" customHeight="1" x14ac:dyDescent="0.25">
      <c r="A49" s="849"/>
      <c r="B49" s="811"/>
      <c r="C49" s="849"/>
      <c r="D49" s="849"/>
      <c r="E49" s="811"/>
      <c r="F49" s="811"/>
      <c r="G49" s="811"/>
      <c r="H49" s="667" t="s">
        <v>918</v>
      </c>
      <c r="I49" s="667">
        <v>75</v>
      </c>
      <c r="J49" s="811"/>
      <c r="K49" s="811"/>
      <c r="L49" s="811"/>
      <c r="M49" s="861"/>
      <c r="N49" s="861"/>
      <c r="O49" s="861"/>
      <c r="P49" s="861"/>
      <c r="Q49" s="811"/>
      <c r="R49" s="811"/>
    </row>
    <row r="50" spans="1:82" s="18" customFormat="1" ht="33.75" customHeight="1" x14ac:dyDescent="0.25">
      <c r="A50" s="810">
        <v>19</v>
      </c>
      <c r="B50" s="810">
        <v>6</v>
      </c>
      <c r="C50" s="810">
        <v>1</v>
      </c>
      <c r="D50" s="804">
        <v>6</v>
      </c>
      <c r="E50" s="810" t="s">
        <v>1026</v>
      </c>
      <c r="F50" s="810" t="s">
        <v>1037</v>
      </c>
      <c r="G50" s="810" t="s">
        <v>261</v>
      </c>
      <c r="H50" s="46" t="s">
        <v>477</v>
      </c>
      <c r="I50" s="721" t="s">
        <v>39</v>
      </c>
      <c r="J50" s="810" t="s">
        <v>1027</v>
      </c>
      <c r="K50" s="810"/>
      <c r="L50" s="810" t="s">
        <v>81</v>
      </c>
      <c r="M50" s="810"/>
      <c r="N50" s="1061">
        <v>114504</v>
      </c>
      <c r="O50" s="810"/>
      <c r="P50" s="1061">
        <v>102987.9</v>
      </c>
      <c r="Q50" s="810" t="s">
        <v>1028</v>
      </c>
      <c r="R50" s="810" t="s">
        <v>1029</v>
      </c>
      <c r="S50" s="722"/>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3"/>
      <c r="AY50" s="723"/>
    </row>
    <row r="51" spans="1:82" s="18" customFormat="1" ht="42.75" customHeight="1" x14ac:dyDescent="0.25">
      <c r="A51" s="812"/>
      <c r="B51" s="812"/>
      <c r="C51" s="812"/>
      <c r="D51" s="805"/>
      <c r="E51" s="812"/>
      <c r="F51" s="812"/>
      <c r="G51" s="811"/>
      <c r="H51" s="46" t="s">
        <v>1030</v>
      </c>
      <c r="I51" s="721" t="s">
        <v>1038</v>
      </c>
      <c r="J51" s="812"/>
      <c r="K51" s="812"/>
      <c r="L51" s="812"/>
      <c r="M51" s="812"/>
      <c r="N51" s="1062"/>
      <c r="O51" s="812"/>
      <c r="P51" s="1062"/>
      <c r="Q51" s="812"/>
      <c r="R51" s="812"/>
      <c r="S51" s="722"/>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row>
    <row r="52" spans="1:82" s="18" customFormat="1" ht="31.5" customHeight="1" x14ac:dyDescent="0.25">
      <c r="A52" s="812"/>
      <c r="B52" s="812"/>
      <c r="C52" s="812"/>
      <c r="D52" s="805"/>
      <c r="E52" s="812"/>
      <c r="F52" s="812"/>
      <c r="G52" s="810" t="s">
        <v>1031</v>
      </c>
      <c r="H52" s="46" t="s">
        <v>522</v>
      </c>
      <c r="I52" s="721" t="s">
        <v>293</v>
      </c>
      <c r="J52" s="812"/>
      <c r="K52" s="812"/>
      <c r="L52" s="812"/>
      <c r="M52" s="812"/>
      <c r="N52" s="1062"/>
      <c r="O52" s="812"/>
      <c r="P52" s="1062"/>
      <c r="Q52" s="812"/>
      <c r="R52" s="812"/>
      <c r="S52" s="722"/>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row>
    <row r="53" spans="1:82" s="18" customFormat="1" ht="28.5" customHeight="1" x14ac:dyDescent="0.25">
      <c r="A53" s="812"/>
      <c r="B53" s="812"/>
      <c r="C53" s="812"/>
      <c r="D53" s="805"/>
      <c r="E53" s="812"/>
      <c r="F53" s="812"/>
      <c r="G53" s="811"/>
      <c r="H53" s="46" t="s">
        <v>1032</v>
      </c>
      <c r="I53" s="721" t="s">
        <v>1038</v>
      </c>
      <c r="J53" s="812"/>
      <c r="K53" s="812"/>
      <c r="L53" s="812"/>
      <c r="M53" s="812"/>
      <c r="N53" s="1062"/>
      <c r="O53" s="812"/>
      <c r="P53" s="1062"/>
      <c r="Q53" s="812"/>
      <c r="R53" s="812"/>
      <c r="S53" s="722"/>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row>
    <row r="54" spans="1:82" s="18" customFormat="1" ht="18" customHeight="1" x14ac:dyDescent="0.25">
      <c r="A54" s="812"/>
      <c r="B54" s="812"/>
      <c r="C54" s="812"/>
      <c r="D54" s="805"/>
      <c r="E54" s="812"/>
      <c r="F54" s="812"/>
      <c r="G54" s="810" t="s">
        <v>1033</v>
      </c>
      <c r="H54" s="810" t="s">
        <v>1034</v>
      </c>
      <c r="I54" s="1067" t="s">
        <v>1035</v>
      </c>
      <c r="J54" s="812"/>
      <c r="K54" s="812"/>
      <c r="L54" s="812"/>
      <c r="M54" s="812"/>
      <c r="N54" s="1062"/>
      <c r="O54" s="812"/>
      <c r="P54" s="1062"/>
      <c r="Q54" s="812"/>
      <c r="R54" s="812"/>
      <c r="S54" s="722"/>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row>
    <row r="55" spans="1:82" s="18" customFormat="1" ht="22.5" customHeight="1" x14ac:dyDescent="0.25">
      <c r="A55" s="812"/>
      <c r="B55" s="812"/>
      <c r="C55" s="812"/>
      <c r="D55" s="805"/>
      <c r="E55" s="812"/>
      <c r="F55" s="812"/>
      <c r="G55" s="812"/>
      <c r="H55" s="811"/>
      <c r="I55" s="1068"/>
      <c r="J55" s="812"/>
      <c r="K55" s="812"/>
      <c r="L55" s="812"/>
      <c r="M55" s="812"/>
      <c r="N55" s="1062"/>
      <c r="O55" s="812"/>
      <c r="P55" s="1062"/>
      <c r="Q55" s="812"/>
      <c r="R55" s="812"/>
      <c r="S55" s="722"/>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row>
    <row r="56" spans="1:82" s="18" customFormat="1" ht="30.75" customHeight="1" x14ac:dyDescent="0.25">
      <c r="A56" s="812"/>
      <c r="B56" s="812"/>
      <c r="C56" s="812"/>
      <c r="D56" s="805"/>
      <c r="E56" s="812"/>
      <c r="F56" s="812"/>
      <c r="G56" s="810" t="s">
        <v>1036</v>
      </c>
      <c r="H56" s="46" t="s">
        <v>495</v>
      </c>
      <c r="I56" s="721" t="s">
        <v>802</v>
      </c>
      <c r="J56" s="812"/>
      <c r="K56" s="812"/>
      <c r="L56" s="812"/>
      <c r="M56" s="812"/>
      <c r="N56" s="1062"/>
      <c r="O56" s="812"/>
      <c r="P56" s="1062"/>
      <c r="Q56" s="812"/>
      <c r="R56" s="812"/>
      <c r="S56" s="722"/>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row>
    <row r="57" spans="1:82" s="18" customFormat="1" ht="31.5" customHeight="1" x14ac:dyDescent="0.25">
      <c r="A57" s="811"/>
      <c r="B57" s="811"/>
      <c r="C57" s="811"/>
      <c r="D57" s="849"/>
      <c r="E57" s="811"/>
      <c r="F57" s="811"/>
      <c r="G57" s="811"/>
      <c r="H57" s="46" t="s">
        <v>416</v>
      </c>
      <c r="I57" s="721" t="s">
        <v>1008</v>
      </c>
      <c r="J57" s="811"/>
      <c r="K57" s="811"/>
      <c r="L57" s="811"/>
      <c r="M57" s="811"/>
      <c r="N57" s="1063"/>
      <c r="O57" s="811"/>
      <c r="P57" s="1063"/>
      <c r="Q57" s="811"/>
      <c r="R57" s="811"/>
      <c r="S57" s="722"/>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row>
    <row r="58" spans="1:82" s="18" customFormat="1" ht="48.75" customHeight="1" x14ac:dyDescent="0.25">
      <c r="A58" s="804">
        <v>20</v>
      </c>
      <c r="B58" s="804">
        <v>1</v>
      </c>
      <c r="C58" s="804">
        <v>1</v>
      </c>
      <c r="D58" s="804">
        <v>6</v>
      </c>
      <c r="E58" s="810" t="s">
        <v>1039</v>
      </c>
      <c r="F58" s="810" t="s">
        <v>1040</v>
      </c>
      <c r="G58" s="804" t="s">
        <v>465</v>
      </c>
      <c r="H58" s="672" t="s">
        <v>310</v>
      </c>
      <c r="I58" s="724" t="s">
        <v>39</v>
      </c>
      <c r="J58" s="810" t="s">
        <v>1041</v>
      </c>
      <c r="K58" s="804"/>
      <c r="L58" s="804" t="s">
        <v>124</v>
      </c>
      <c r="M58" s="804"/>
      <c r="N58" s="1064">
        <v>9507.94</v>
      </c>
      <c r="O58" s="804"/>
      <c r="P58" s="1064">
        <v>9507.94</v>
      </c>
      <c r="Q58" s="810" t="s">
        <v>1042</v>
      </c>
      <c r="R58" s="810" t="s">
        <v>1043</v>
      </c>
      <c r="S58" s="722"/>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5"/>
    </row>
    <row r="59" spans="1:82" s="18" customFormat="1" ht="48.75" customHeight="1" x14ac:dyDescent="0.25">
      <c r="A59" s="805"/>
      <c r="B59" s="805"/>
      <c r="C59" s="805"/>
      <c r="D59" s="805"/>
      <c r="E59" s="812"/>
      <c r="F59" s="812"/>
      <c r="G59" s="849"/>
      <c r="H59" s="672" t="s">
        <v>960</v>
      </c>
      <c r="I59" s="724" t="s">
        <v>1045</v>
      </c>
      <c r="J59" s="812"/>
      <c r="K59" s="805"/>
      <c r="L59" s="805"/>
      <c r="M59" s="805"/>
      <c r="N59" s="1065"/>
      <c r="O59" s="805"/>
      <c r="P59" s="1065"/>
      <c r="Q59" s="812"/>
      <c r="R59" s="812"/>
      <c r="S59" s="722"/>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3"/>
      <c r="AR59" s="723"/>
      <c r="AS59" s="723"/>
      <c r="AT59" s="723"/>
      <c r="AU59" s="723"/>
      <c r="AV59" s="723"/>
      <c r="AW59" s="723"/>
      <c r="AX59" s="723"/>
      <c r="AY59" s="725"/>
    </row>
    <row r="60" spans="1:82" s="18" customFormat="1" ht="48.75" customHeight="1" x14ac:dyDescent="0.25">
      <c r="A60" s="805"/>
      <c r="B60" s="805"/>
      <c r="C60" s="805"/>
      <c r="D60" s="805"/>
      <c r="E60" s="812"/>
      <c r="F60" s="812"/>
      <c r="G60" s="804" t="s">
        <v>250</v>
      </c>
      <c r="H60" s="667" t="s">
        <v>314</v>
      </c>
      <c r="I60" s="724" t="s">
        <v>39</v>
      </c>
      <c r="J60" s="812"/>
      <c r="K60" s="805"/>
      <c r="L60" s="805"/>
      <c r="M60" s="805"/>
      <c r="N60" s="1065"/>
      <c r="O60" s="805"/>
      <c r="P60" s="1065"/>
      <c r="Q60" s="812"/>
      <c r="R60" s="812"/>
      <c r="S60" s="722"/>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5"/>
    </row>
    <row r="61" spans="1:82" s="18" customFormat="1" ht="48.75" customHeight="1" x14ac:dyDescent="0.25">
      <c r="A61" s="849"/>
      <c r="B61" s="849"/>
      <c r="C61" s="849"/>
      <c r="D61" s="849"/>
      <c r="E61" s="811"/>
      <c r="F61" s="811"/>
      <c r="G61" s="849"/>
      <c r="H61" s="672" t="s">
        <v>960</v>
      </c>
      <c r="I61" s="724" t="s">
        <v>1046</v>
      </c>
      <c r="J61" s="811"/>
      <c r="K61" s="849"/>
      <c r="L61" s="849"/>
      <c r="M61" s="849"/>
      <c r="N61" s="1066"/>
      <c r="O61" s="849"/>
      <c r="P61" s="1066"/>
      <c r="Q61" s="811"/>
      <c r="R61" s="811"/>
      <c r="S61" s="722"/>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5"/>
    </row>
    <row r="62" spans="1:82" s="177" customFormat="1" ht="27.75" customHeight="1" x14ac:dyDescent="0.25">
      <c r="A62" s="810">
        <v>21</v>
      </c>
      <c r="B62" s="810">
        <v>1</v>
      </c>
      <c r="C62" s="810">
        <v>1</v>
      </c>
      <c r="D62" s="810">
        <v>6</v>
      </c>
      <c r="E62" s="810" t="s">
        <v>1047</v>
      </c>
      <c r="F62" s="810" t="s">
        <v>1048</v>
      </c>
      <c r="G62" s="810" t="s">
        <v>1049</v>
      </c>
      <c r="H62" s="667" t="s">
        <v>1050</v>
      </c>
      <c r="I62" s="16" t="s">
        <v>1051</v>
      </c>
      <c r="J62" s="810" t="s">
        <v>1052</v>
      </c>
      <c r="K62" s="810"/>
      <c r="L62" s="810" t="s">
        <v>81</v>
      </c>
      <c r="M62" s="810"/>
      <c r="N62" s="1061">
        <v>58872</v>
      </c>
      <c r="O62" s="810"/>
      <c r="P62" s="1061">
        <v>58872</v>
      </c>
      <c r="Q62" s="810" t="s">
        <v>1053</v>
      </c>
      <c r="R62" s="810" t="s">
        <v>1054</v>
      </c>
      <c r="S62" s="726"/>
      <c r="T62" s="727"/>
      <c r="U62" s="727"/>
      <c r="V62" s="727"/>
      <c r="W62" s="727"/>
      <c r="X62" s="727"/>
      <c r="Y62" s="727"/>
      <c r="Z62" s="727"/>
      <c r="AA62" s="727"/>
      <c r="AB62" s="727"/>
      <c r="AC62" s="727"/>
      <c r="AD62" s="727"/>
      <c r="AE62" s="727"/>
      <c r="AF62" s="727"/>
      <c r="AG62" s="727"/>
      <c r="AH62" s="727"/>
      <c r="AI62" s="727"/>
      <c r="AJ62" s="727"/>
      <c r="AK62" s="727"/>
      <c r="AL62" s="727"/>
      <c r="AM62" s="727"/>
      <c r="AN62" s="727"/>
      <c r="AO62" s="727"/>
      <c r="AP62" s="727"/>
      <c r="AQ62" s="727"/>
      <c r="AR62" s="727"/>
      <c r="AS62" s="727"/>
      <c r="AT62" s="727"/>
      <c r="AU62" s="727"/>
      <c r="AV62" s="727"/>
      <c r="AW62" s="727"/>
      <c r="AX62" s="727"/>
      <c r="AY62" s="728"/>
      <c r="AZ62" s="729"/>
      <c r="BA62" s="729"/>
      <c r="BB62" s="729"/>
      <c r="BC62" s="729"/>
      <c r="BD62" s="729"/>
      <c r="BE62" s="729"/>
      <c r="BF62" s="729"/>
      <c r="BG62" s="729"/>
      <c r="BH62" s="729"/>
      <c r="BI62" s="729"/>
      <c r="BJ62" s="729"/>
      <c r="BK62" s="729"/>
      <c r="BL62" s="729"/>
      <c r="BM62" s="729"/>
      <c r="BN62" s="729"/>
      <c r="BO62" s="729"/>
      <c r="BP62" s="729"/>
      <c r="BQ62" s="729"/>
      <c r="BR62" s="729"/>
      <c r="BS62" s="729"/>
      <c r="BT62" s="729"/>
      <c r="BU62" s="729"/>
      <c r="BV62" s="729"/>
      <c r="BW62" s="729"/>
      <c r="BX62" s="729"/>
      <c r="BY62" s="729"/>
      <c r="BZ62" s="729"/>
      <c r="CA62" s="729"/>
      <c r="CB62" s="729"/>
      <c r="CC62" s="729"/>
      <c r="CD62" s="729"/>
    </row>
    <row r="63" spans="1:82" s="177" customFormat="1" ht="46.5" customHeight="1" x14ac:dyDescent="0.25">
      <c r="A63" s="811"/>
      <c r="B63" s="811"/>
      <c r="C63" s="811"/>
      <c r="D63" s="811"/>
      <c r="E63" s="811"/>
      <c r="F63" s="811"/>
      <c r="G63" s="811"/>
      <c r="H63" s="667" t="s">
        <v>1055</v>
      </c>
      <c r="I63" s="16" t="s">
        <v>6265</v>
      </c>
      <c r="J63" s="811"/>
      <c r="K63" s="811"/>
      <c r="L63" s="811"/>
      <c r="M63" s="811"/>
      <c r="N63" s="1063"/>
      <c r="O63" s="811"/>
      <c r="P63" s="1063"/>
      <c r="Q63" s="811"/>
      <c r="R63" s="811"/>
      <c r="S63" s="726"/>
      <c r="T63" s="727"/>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27"/>
      <c r="AR63" s="727"/>
      <c r="AS63" s="727"/>
      <c r="AT63" s="727"/>
      <c r="AU63" s="727"/>
      <c r="AV63" s="727"/>
      <c r="AW63" s="727"/>
      <c r="AX63" s="727"/>
      <c r="AY63" s="728"/>
      <c r="AZ63" s="729"/>
      <c r="BA63" s="729"/>
      <c r="BB63" s="729"/>
      <c r="BC63" s="729"/>
      <c r="BD63" s="729"/>
      <c r="BE63" s="729"/>
      <c r="BF63" s="729"/>
      <c r="BG63" s="729"/>
      <c r="BH63" s="729"/>
      <c r="BI63" s="729"/>
      <c r="BJ63" s="729"/>
      <c r="BK63" s="729"/>
      <c r="BL63" s="729"/>
      <c r="BM63" s="729"/>
      <c r="BN63" s="729"/>
      <c r="BO63" s="729"/>
      <c r="BP63" s="729"/>
      <c r="BQ63" s="729"/>
      <c r="BR63" s="729"/>
      <c r="BS63" s="729"/>
      <c r="BT63" s="729"/>
      <c r="BU63" s="729"/>
      <c r="BV63" s="729"/>
      <c r="BW63" s="729"/>
      <c r="BX63" s="729"/>
      <c r="BY63" s="729"/>
      <c r="BZ63" s="729"/>
      <c r="CA63" s="729"/>
      <c r="CB63" s="729"/>
      <c r="CC63" s="729"/>
      <c r="CD63" s="729"/>
    </row>
    <row r="64" spans="1:82" s="18" customFormat="1" ht="32.25" customHeight="1" x14ac:dyDescent="0.25">
      <c r="A64" s="804">
        <v>22</v>
      </c>
      <c r="B64" s="804">
        <v>6</v>
      </c>
      <c r="C64" s="804">
        <v>1</v>
      </c>
      <c r="D64" s="804">
        <v>6</v>
      </c>
      <c r="E64" s="804" t="s">
        <v>1056</v>
      </c>
      <c r="F64" s="810" t="s">
        <v>1057</v>
      </c>
      <c r="G64" s="804" t="s">
        <v>261</v>
      </c>
      <c r="H64" s="667" t="s">
        <v>1058</v>
      </c>
      <c r="I64" s="724" t="s">
        <v>39</v>
      </c>
      <c r="J64" s="810" t="s">
        <v>1059</v>
      </c>
      <c r="K64" s="804"/>
      <c r="L64" s="804" t="s">
        <v>81</v>
      </c>
      <c r="M64" s="804"/>
      <c r="N64" s="804">
        <v>70034.69</v>
      </c>
      <c r="O64" s="804"/>
      <c r="P64" s="823">
        <v>59450</v>
      </c>
      <c r="Q64" s="804" t="s">
        <v>1060</v>
      </c>
      <c r="R64" s="810" t="s">
        <v>1061</v>
      </c>
      <c r="S64" s="722"/>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5"/>
      <c r="AZ64" s="730"/>
      <c r="BA64" s="730"/>
      <c r="BB64" s="730"/>
      <c r="BC64" s="730"/>
      <c r="BD64" s="730"/>
      <c r="BE64" s="730"/>
      <c r="BF64" s="730"/>
      <c r="BG64" s="730"/>
      <c r="BH64" s="730"/>
      <c r="BI64" s="730"/>
      <c r="BJ64" s="730"/>
      <c r="BK64" s="730"/>
      <c r="BL64" s="730"/>
      <c r="BM64" s="730"/>
      <c r="BN64" s="730"/>
      <c r="BO64" s="730"/>
      <c r="BP64" s="730"/>
      <c r="BQ64" s="730"/>
      <c r="BR64" s="730"/>
      <c r="BS64" s="730"/>
      <c r="BT64" s="730"/>
      <c r="BU64" s="730"/>
      <c r="BV64" s="730"/>
      <c r="BW64" s="730"/>
      <c r="BX64" s="730"/>
      <c r="BY64" s="730"/>
      <c r="BZ64" s="730"/>
      <c r="CA64" s="730"/>
      <c r="CB64" s="730"/>
      <c r="CC64" s="730"/>
      <c r="CD64" s="730"/>
    </row>
    <row r="65" spans="1:82" s="18" customFormat="1" ht="43.5" customHeight="1" x14ac:dyDescent="0.25">
      <c r="A65" s="805"/>
      <c r="B65" s="805"/>
      <c r="C65" s="805"/>
      <c r="D65" s="805"/>
      <c r="E65" s="805"/>
      <c r="F65" s="812"/>
      <c r="G65" s="849"/>
      <c r="H65" s="667" t="s">
        <v>1030</v>
      </c>
      <c r="I65" s="724" t="s">
        <v>1075</v>
      </c>
      <c r="J65" s="812"/>
      <c r="K65" s="805"/>
      <c r="L65" s="805"/>
      <c r="M65" s="805"/>
      <c r="N65" s="805"/>
      <c r="O65" s="805"/>
      <c r="P65" s="805"/>
      <c r="Q65" s="805"/>
      <c r="R65" s="812"/>
      <c r="S65" s="722"/>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5"/>
      <c r="AZ65" s="730"/>
      <c r="BA65" s="730"/>
      <c r="BB65" s="730"/>
      <c r="BC65" s="730"/>
      <c r="BD65" s="730"/>
      <c r="BE65" s="730"/>
      <c r="BF65" s="730"/>
      <c r="BG65" s="730"/>
      <c r="BH65" s="730"/>
      <c r="BI65" s="730"/>
      <c r="BJ65" s="730"/>
      <c r="BK65" s="730"/>
      <c r="BL65" s="730"/>
      <c r="BM65" s="730"/>
      <c r="BN65" s="730"/>
      <c r="BO65" s="730"/>
      <c r="BP65" s="730"/>
      <c r="BQ65" s="730"/>
      <c r="BR65" s="730"/>
      <c r="BS65" s="730"/>
      <c r="BT65" s="730"/>
      <c r="BU65" s="730"/>
      <c r="BV65" s="730"/>
      <c r="BW65" s="730"/>
      <c r="BX65" s="730"/>
      <c r="BY65" s="730"/>
      <c r="BZ65" s="730"/>
      <c r="CA65" s="730"/>
      <c r="CB65" s="730"/>
      <c r="CC65" s="730"/>
      <c r="CD65" s="730"/>
    </row>
    <row r="66" spans="1:82" s="18" customFormat="1" ht="32.25" customHeight="1" x14ac:dyDescent="0.25">
      <c r="A66" s="805"/>
      <c r="B66" s="805"/>
      <c r="C66" s="805"/>
      <c r="D66" s="805"/>
      <c r="E66" s="805"/>
      <c r="F66" s="812"/>
      <c r="G66" s="671" t="s">
        <v>1033</v>
      </c>
      <c r="H66" s="667" t="s">
        <v>1062</v>
      </c>
      <c r="I66" s="724" t="s">
        <v>1076</v>
      </c>
      <c r="J66" s="812"/>
      <c r="K66" s="805"/>
      <c r="L66" s="805"/>
      <c r="M66" s="805"/>
      <c r="N66" s="805"/>
      <c r="O66" s="805"/>
      <c r="P66" s="805"/>
      <c r="Q66" s="805"/>
      <c r="R66" s="812"/>
      <c r="S66" s="722"/>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5"/>
      <c r="AZ66" s="730"/>
      <c r="BA66" s="730"/>
      <c r="BB66" s="730"/>
      <c r="BC66" s="730"/>
      <c r="BD66" s="730"/>
      <c r="BE66" s="730"/>
      <c r="BF66" s="730"/>
      <c r="BG66" s="730"/>
      <c r="BH66" s="730"/>
      <c r="BI66" s="730"/>
      <c r="BJ66" s="730"/>
      <c r="BK66" s="730"/>
      <c r="BL66" s="730"/>
      <c r="BM66" s="730"/>
      <c r="BN66" s="730"/>
      <c r="BO66" s="730"/>
      <c r="BP66" s="730"/>
      <c r="BQ66" s="730"/>
      <c r="BR66" s="730"/>
      <c r="BS66" s="730"/>
      <c r="BT66" s="730"/>
      <c r="BU66" s="730"/>
      <c r="BV66" s="730"/>
      <c r="BW66" s="730"/>
      <c r="BX66" s="730"/>
      <c r="BY66" s="730"/>
      <c r="BZ66" s="730"/>
      <c r="CA66" s="730"/>
      <c r="CB66" s="730"/>
      <c r="CC66" s="730"/>
      <c r="CD66" s="730"/>
    </row>
    <row r="67" spans="1:82" s="18" customFormat="1" ht="32.25" customHeight="1" x14ac:dyDescent="0.25">
      <c r="A67" s="805"/>
      <c r="B67" s="805"/>
      <c r="C67" s="805"/>
      <c r="D67" s="805"/>
      <c r="E67" s="805"/>
      <c r="F67" s="812"/>
      <c r="G67" s="671" t="s">
        <v>1063</v>
      </c>
      <c r="H67" s="667" t="s">
        <v>1064</v>
      </c>
      <c r="I67" s="724" t="s">
        <v>53</v>
      </c>
      <c r="J67" s="812"/>
      <c r="K67" s="805"/>
      <c r="L67" s="805"/>
      <c r="M67" s="805"/>
      <c r="N67" s="805"/>
      <c r="O67" s="805"/>
      <c r="P67" s="805"/>
      <c r="Q67" s="805"/>
      <c r="R67" s="812"/>
      <c r="S67" s="722"/>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5"/>
      <c r="AZ67" s="730"/>
      <c r="BA67" s="730"/>
      <c r="BB67" s="730"/>
      <c r="BC67" s="730"/>
      <c r="BD67" s="730"/>
      <c r="BE67" s="730"/>
      <c r="BF67" s="730"/>
      <c r="BG67" s="730"/>
      <c r="BH67" s="730"/>
      <c r="BI67" s="730"/>
      <c r="BJ67" s="730"/>
      <c r="BK67" s="730"/>
      <c r="BL67" s="730"/>
      <c r="BM67" s="730"/>
      <c r="BN67" s="730"/>
      <c r="BO67" s="730"/>
      <c r="BP67" s="730"/>
      <c r="BQ67" s="730"/>
      <c r="BR67" s="730"/>
      <c r="BS67" s="730"/>
      <c r="BT67" s="730"/>
      <c r="BU67" s="730"/>
      <c r="BV67" s="730"/>
      <c r="BW67" s="730"/>
      <c r="BX67" s="730"/>
      <c r="BY67" s="730"/>
      <c r="BZ67" s="730"/>
      <c r="CA67" s="730"/>
      <c r="CB67" s="730"/>
      <c r="CC67" s="730"/>
      <c r="CD67" s="730"/>
    </row>
    <row r="68" spans="1:82" s="18" customFormat="1" ht="60.75" customHeight="1" x14ac:dyDescent="0.25">
      <c r="A68" s="805"/>
      <c r="B68" s="805"/>
      <c r="C68" s="805"/>
      <c r="D68" s="805"/>
      <c r="E68" s="805"/>
      <c r="F68" s="812"/>
      <c r="G68" s="804" t="s">
        <v>1065</v>
      </c>
      <c r="H68" s="667" t="s">
        <v>1066</v>
      </c>
      <c r="I68" s="16" t="s">
        <v>1077</v>
      </c>
      <c r="J68" s="812"/>
      <c r="K68" s="805"/>
      <c r="L68" s="805"/>
      <c r="M68" s="805"/>
      <c r="N68" s="805"/>
      <c r="O68" s="805"/>
      <c r="P68" s="805"/>
      <c r="Q68" s="805"/>
      <c r="R68" s="812"/>
      <c r="S68" s="722"/>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5"/>
      <c r="AZ68" s="730"/>
      <c r="BA68" s="730"/>
      <c r="BB68" s="730"/>
      <c r="BC68" s="730"/>
      <c r="BD68" s="730"/>
      <c r="BE68" s="730"/>
      <c r="BF68" s="730"/>
      <c r="BG68" s="730"/>
      <c r="BH68" s="730"/>
      <c r="BI68" s="730"/>
      <c r="BJ68" s="730"/>
      <c r="BK68" s="730"/>
      <c r="BL68" s="730"/>
      <c r="BM68" s="730"/>
      <c r="BN68" s="730"/>
      <c r="BO68" s="730"/>
      <c r="BP68" s="730"/>
      <c r="BQ68" s="730"/>
      <c r="BR68" s="730"/>
      <c r="BS68" s="730"/>
      <c r="BT68" s="730"/>
      <c r="BU68" s="730"/>
      <c r="BV68" s="730"/>
      <c r="BW68" s="730"/>
      <c r="BX68" s="730"/>
      <c r="BY68" s="730"/>
      <c r="BZ68" s="730"/>
      <c r="CA68" s="730"/>
      <c r="CB68" s="730"/>
      <c r="CC68" s="730"/>
      <c r="CD68" s="730"/>
    </row>
    <row r="69" spans="1:82" s="18" customFormat="1" ht="80.25" customHeight="1" x14ac:dyDescent="0.25">
      <c r="A69" s="805"/>
      <c r="B69" s="805"/>
      <c r="C69" s="805"/>
      <c r="D69" s="805"/>
      <c r="E69" s="805"/>
      <c r="F69" s="812"/>
      <c r="G69" s="849"/>
      <c r="H69" s="667" t="s">
        <v>1067</v>
      </c>
      <c r="I69" s="724" t="s">
        <v>1078</v>
      </c>
      <c r="J69" s="812"/>
      <c r="K69" s="805"/>
      <c r="L69" s="805"/>
      <c r="M69" s="805"/>
      <c r="N69" s="805"/>
      <c r="O69" s="805"/>
      <c r="P69" s="805"/>
      <c r="Q69" s="805"/>
      <c r="R69" s="812"/>
      <c r="S69" s="722"/>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5"/>
      <c r="AZ69" s="730"/>
      <c r="BA69" s="730"/>
      <c r="BB69" s="730"/>
      <c r="BC69" s="730"/>
      <c r="BD69" s="730"/>
      <c r="BE69" s="730"/>
      <c r="BF69" s="730"/>
      <c r="BG69" s="730"/>
      <c r="BH69" s="730"/>
      <c r="BI69" s="730"/>
      <c r="BJ69" s="730"/>
      <c r="BK69" s="730"/>
      <c r="BL69" s="730"/>
      <c r="BM69" s="730"/>
      <c r="BN69" s="730"/>
      <c r="BO69" s="730"/>
      <c r="BP69" s="730"/>
      <c r="BQ69" s="730"/>
      <c r="BR69" s="730"/>
      <c r="BS69" s="730"/>
      <c r="BT69" s="730"/>
      <c r="BU69" s="730"/>
      <c r="BV69" s="730"/>
      <c r="BW69" s="730"/>
      <c r="BX69" s="730"/>
      <c r="BY69" s="730"/>
      <c r="BZ69" s="730"/>
      <c r="CA69" s="730"/>
      <c r="CB69" s="730"/>
      <c r="CC69" s="730"/>
      <c r="CD69" s="730"/>
    </row>
    <row r="70" spans="1:82" s="18" customFormat="1" ht="53.25" customHeight="1" x14ac:dyDescent="0.25">
      <c r="A70" s="805"/>
      <c r="B70" s="805"/>
      <c r="C70" s="805"/>
      <c r="D70" s="805"/>
      <c r="E70" s="805"/>
      <c r="F70" s="812"/>
      <c r="G70" s="804" t="s">
        <v>1036</v>
      </c>
      <c r="H70" s="667" t="s">
        <v>1068</v>
      </c>
      <c r="I70" s="724" t="s">
        <v>39</v>
      </c>
      <c r="J70" s="812"/>
      <c r="K70" s="805"/>
      <c r="L70" s="805"/>
      <c r="M70" s="805"/>
      <c r="N70" s="805"/>
      <c r="O70" s="805"/>
      <c r="P70" s="805"/>
      <c r="Q70" s="805"/>
      <c r="R70" s="812"/>
      <c r="S70" s="722"/>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5"/>
      <c r="AZ70" s="730"/>
      <c r="BA70" s="730"/>
      <c r="BB70" s="730"/>
      <c r="BC70" s="730"/>
      <c r="BD70" s="730"/>
      <c r="BE70" s="730"/>
      <c r="BF70" s="730"/>
      <c r="BG70" s="730"/>
      <c r="BH70" s="730"/>
      <c r="BI70" s="730"/>
      <c r="BJ70" s="730"/>
      <c r="BK70" s="730"/>
      <c r="BL70" s="730"/>
      <c r="BM70" s="730"/>
      <c r="BN70" s="730"/>
      <c r="BO70" s="730"/>
      <c r="BP70" s="730"/>
      <c r="BQ70" s="730"/>
      <c r="BR70" s="730"/>
      <c r="BS70" s="730"/>
      <c r="BT70" s="730"/>
      <c r="BU70" s="730"/>
      <c r="BV70" s="730"/>
      <c r="BW70" s="730"/>
      <c r="BX70" s="730"/>
      <c r="BY70" s="730"/>
      <c r="BZ70" s="730"/>
      <c r="CA70" s="730"/>
      <c r="CB70" s="730"/>
      <c r="CC70" s="730"/>
      <c r="CD70" s="730"/>
    </row>
    <row r="71" spans="1:82" s="18" customFormat="1" ht="42" customHeight="1" x14ac:dyDescent="0.25">
      <c r="A71" s="805"/>
      <c r="B71" s="805"/>
      <c r="C71" s="805"/>
      <c r="D71" s="805"/>
      <c r="E71" s="805"/>
      <c r="F71" s="812"/>
      <c r="G71" s="849"/>
      <c r="H71" s="667" t="s">
        <v>1069</v>
      </c>
      <c r="I71" s="724" t="s">
        <v>1079</v>
      </c>
      <c r="J71" s="812"/>
      <c r="K71" s="805"/>
      <c r="L71" s="805"/>
      <c r="M71" s="805"/>
      <c r="N71" s="805"/>
      <c r="O71" s="805"/>
      <c r="P71" s="805"/>
      <c r="Q71" s="805"/>
      <c r="R71" s="812"/>
      <c r="S71" s="722"/>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5"/>
      <c r="AZ71" s="730"/>
      <c r="BA71" s="730"/>
      <c r="BB71" s="730"/>
      <c r="BC71" s="730"/>
      <c r="BD71" s="730"/>
      <c r="BE71" s="730"/>
      <c r="BF71" s="730"/>
      <c r="BG71" s="730"/>
      <c r="BH71" s="730"/>
      <c r="BI71" s="730"/>
      <c r="BJ71" s="730"/>
      <c r="BK71" s="730"/>
      <c r="BL71" s="730"/>
      <c r="BM71" s="730"/>
      <c r="BN71" s="730"/>
      <c r="BO71" s="730"/>
      <c r="BP71" s="730"/>
      <c r="BQ71" s="730"/>
      <c r="BR71" s="730"/>
      <c r="BS71" s="730"/>
      <c r="BT71" s="730"/>
      <c r="BU71" s="730"/>
      <c r="BV71" s="730"/>
      <c r="BW71" s="730"/>
      <c r="BX71" s="730"/>
      <c r="BY71" s="730"/>
      <c r="BZ71" s="730"/>
      <c r="CA71" s="730"/>
      <c r="CB71" s="730"/>
      <c r="CC71" s="730"/>
      <c r="CD71" s="730"/>
    </row>
    <row r="72" spans="1:82" s="18" customFormat="1" ht="52.5" customHeight="1" x14ac:dyDescent="0.25">
      <c r="A72" s="805"/>
      <c r="B72" s="805"/>
      <c r="C72" s="805"/>
      <c r="D72" s="805"/>
      <c r="E72" s="805"/>
      <c r="F72" s="812"/>
      <c r="G72" s="804" t="s">
        <v>1070</v>
      </c>
      <c r="H72" s="667" t="s">
        <v>1071</v>
      </c>
      <c r="I72" s="724" t="s">
        <v>39</v>
      </c>
      <c r="J72" s="812"/>
      <c r="K72" s="805"/>
      <c r="L72" s="805"/>
      <c r="M72" s="805"/>
      <c r="N72" s="805"/>
      <c r="O72" s="805"/>
      <c r="P72" s="805"/>
      <c r="Q72" s="805"/>
      <c r="R72" s="812"/>
      <c r="S72" s="722"/>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5"/>
      <c r="AZ72" s="730"/>
      <c r="BA72" s="730"/>
      <c r="BB72" s="730"/>
      <c r="BC72" s="730"/>
      <c r="BD72" s="730"/>
      <c r="BE72" s="730"/>
      <c r="BF72" s="730"/>
      <c r="BG72" s="730"/>
      <c r="BH72" s="730"/>
      <c r="BI72" s="730"/>
      <c r="BJ72" s="730"/>
      <c r="BK72" s="730"/>
      <c r="BL72" s="730"/>
      <c r="BM72" s="730"/>
      <c r="BN72" s="730"/>
      <c r="BO72" s="730"/>
      <c r="BP72" s="730"/>
      <c r="BQ72" s="730"/>
      <c r="BR72" s="730"/>
      <c r="BS72" s="730"/>
      <c r="BT72" s="730"/>
      <c r="BU72" s="730"/>
      <c r="BV72" s="730"/>
      <c r="BW72" s="730"/>
      <c r="BX72" s="730"/>
      <c r="BY72" s="730"/>
      <c r="BZ72" s="730"/>
      <c r="CA72" s="730"/>
      <c r="CB72" s="730"/>
      <c r="CC72" s="730"/>
      <c r="CD72" s="730"/>
    </row>
    <row r="73" spans="1:82" s="18" customFormat="1" ht="75" customHeight="1" x14ac:dyDescent="0.25">
      <c r="A73" s="805"/>
      <c r="B73" s="805"/>
      <c r="C73" s="805"/>
      <c r="D73" s="805"/>
      <c r="E73" s="805"/>
      <c r="F73" s="812"/>
      <c r="G73" s="805"/>
      <c r="H73" s="667" t="s">
        <v>1072</v>
      </c>
      <c r="I73" s="724" t="s">
        <v>802</v>
      </c>
      <c r="J73" s="812"/>
      <c r="K73" s="805"/>
      <c r="L73" s="805"/>
      <c r="M73" s="805"/>
      <c r="N73" s="805"/>
      <c r="O73" s="805"/>
      <c r="P73" s="805"/>
      <c r="Q73" s="805"/>
      <c r="R73" s="812"/>
      <c r="S73" s="722"/>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5"/>
      <c r="AZ73" s="730"/>
      <c r="BA73" s="730"/>
      <c r="BB73" s="730"/>
      <c r="BC73" s="730"/>
      <c r="BD73" s="730"/>
      <c r="BE73" s="730"/>
      <c r="BF73" s="730"/>
      <c r="BG73" s="730"/>
      <c r="BH73" s="730"/>
      <c r="BI73" s="730"/>
      <c r="BJ73" s="730"/>
      <c r="BK73" s="730"/>
      <c r="BL73" s="730"/>
      <c r="BM73" s="730"/>
      <c r="BN73" s="730"/>
      <c r="BO73" s="730"/>
      <c r="BP73" s="730"/>
      <c r="BQ73" s="730"/>
      <c r="BR73" s="730"/>
      <c r="BS73" s="730"/>
      <c r="BT73" s="730"/>
      <c r="BU73" s="730"/>
      <c r="BV73" s="730"/>
      <c r="BW73" s="730"/>
      <c r="BX73" s="730"/>
      <c r="BY73" s="730"/>
      <c r="BZ73" s="730"/>
      <c r="CA73" s="730"/>
      <c r="CB73" s="730"/>
      <c r="CC73" s="730"/>
      <c r="CD73" s="730"/>
    </row>
    <row r="74" spans="1:82" s="18" customFormat="1" ht="32.25" customHeight="1" x14ac:dyDescent="0.25">
      <c r="A74" s="849"/>
      <c r="B74" s="849"/>
      <c r="C74" s="849"/>
      <c r="D74" s="849"/>
      <c r="E74" s="849"/>
      <c r="F74" s="811"/>
      <c r="G74" s="849"/>
      <c r="H74" s="667" t="s">
        <v>1073</v>
      </c>
      <c r="I74" s="724" t="s">
        <v>1080</v>
      </c>
      <c r="J74" s="811"/>
      <c r="K74" s="849"/>
      <c r="L74" s="849"/>
      <c r="M74" s="849"/>
      <c r="N74" s="849"/>
      <c r="O74" s="849"/>
      <c r="P74" s="849"/>
      <c r="Q74" s="849"/>
      <c r="R74" s="811"/>
      <c r="S74" s="722"/>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5"/>
      <c r="AZ74" s="730"/>
      <c r="BA74" s="730"/>
      <c r="BB74" s="730"/>
      <c r="BC74" s="730"/>
      <c r="BD74" s="730"/>
      <c r="BE74" s="730"/>
      <c r="BF74" s="730"/>
      <c r="BG74" s="730"/>
      <c r="BH74" s="730"/>
      <c r="BI74" s="730"/>
      <c r="BJ74" s="730"/>
      <c r="BK74" s="730"/>
      <c r="BL74" s="730"/>
      <c r="BM74" s="730"/>
      <c r="BN74" s="730"/>
      <c r="BO74" s="730"/>
      <c r="BP74" s="730"/>
      <c r="BQ74" s="730"/>
      <c r="BR74" s="730"/>
      <c r="BS74" s="730"/>
      <c r="BT74" s="730"/>
      <c r="BU74" s="730"/>
      <c r="BV74" s="730"/>
      <c r="BW74" s="730"/>
      <c r="BX74" s="730"/>
      <c r="BY74" s="730"/>
      <c r="BZ74" s="730"/>
      <c r="CA74" s="730"/>
      <c r="CB74" s="730"/>
      <c r="CC74" s="730"/>
      <c r="CD74" s="730"/>
    </row>
    <row r="75" spans="1:82" s="18" customFormat="1" ht="30" x14ac:dyDescent="0.25">
      <c r="A75" s="804">
        <v>23</v>
      </c>
      <c r="B75" s="804">
        <v>6</v>
      </c>
      <c r="C75" s="804">
        <v>1</v>
      </c>
      <c r="D75" s="804">
        <v>6</v>
      </c>
      <c r="E75" s="810" t="s">
        <v>1081</v>
      </c>
      <c r="F75" s="810" t="s">
        <v>1082</v>
      </c>
      <c r="G75" s="804" t="s">
        <v>1083</v>
      </c>
      <c r="H75" s="667" t="s">
        <v>477</v>
      </c>
      <c r="I75" s="724" t="s">
        <v>39</v>
      </c>
      <c r="J75" s="804" t="s">
        <v>1084</v>
      </c>
      <c r="K75" s="804"/>
      <c r="L75" s="804" t="s">
        <v>124</v>
      </c>
      <c r="M75" s="804"/>
      <c r="N75" s="1064">
        <v>77560.320000000007</v>
      </c>
      <c r="O75" s="804"/>
      <c r="P75" s="1064">
        <v>56979.62</v>
      </c>
      <c r="Q75" s="810" t="s">
        <v>1085</v>
      </c>
      <c r="R75" s="810" t="s">
        <v>1086</v>
      </c>
      <c r="S75" s="722"/>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row>
    <row r="76" spans="1:82" s="18" customFormat="1" ht="45" x14ac:dyDescent="0.25">
      <c r="A76" s="805"/>
      <c r="B76" s="805"/>
      <c r="C76" s="805"/>
      <c r="D76" s="805"/>
      <c r="E76" s="812"/>
      <c r="F76" s="805"/>
      <c r="G76" s="849"/>
      <c r="H76" s="667" t="s">
        <v>1030</v>
      </c>
      <c r="I76" s="724" t="s">
        <v>1087</v>
      </c>
      <c r="J76" s="805"/>
      <c r="K76" s="805"/>
      <c r="L76" s="805"/>
      <c r="M76" s="805"/>
      <c r="N76" s="1065"/>
      <c r="O76" s="805"/>
      <c r="P76" s="1065"/>
      <c r="Q76" s="812"/>
      <c r="R76" s="812"/>
      <c r="S76" s="722"/>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row>
    <row r="77" spans="1:82" s="18" customFormat="1" ht="48.75" customHeight="1" x14ac:dyDescent="0.25">
      <c r="A77" s="805"/>
      <c r="B77" s="805"/>
      <c r="C77" s="805"/>
      <c r="D77" s="805"/>
      <c r="E77" s="812"/>
      <c r="F77" s="805"/>
      <c r="G77" s="670" t="s">
        <v>1033</v>
      </c>
      <c r="H77" s="667" t="s">
        <v>1034</v>
      </c>
      <c r="I77" s="724" t="s">
        <v>802</v>
      </c>
      <c r="J77" s="805"/>
      <c r="K77" s="805"/>
      <c r="L77" s="805"/>
      <c r="M77" s="805"/>
      <c r="N77" s="1065"/>
      <c r="O77" s="805"/>
      <c r="P77" s="1065"/>
      <c r="Q77" s="812"/>
      <c r="R77" s="812"/>
      <c r="S77" s="722"/>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row>
    <row r="78" spans="1:82" s="18" customFormat="1" ht="45" x14ac:dyDescent="0.25">
      <c r="A78" s="805"/>
      <c r="B78" s="805"/>
      <c r="C78" s="805"/>
      <c r="D78" s="805"/>
      <c r="E78" s="812"/>
      <c r="F78" s="805"/>
      <c r="G78" s="670" t="s">
        <v>1063</v>
      </c>
      <c r="H78" s="667" t="s">
        <v>1088</v>
      </c>
      <c r="I78" s="724" t="s">
        <v>1076</v>
      </c>
      <c r="J78" s="805"/>
      <c r="K78" s="805"/>
      <c r="L78" s="805"/>
      <c r="M78" s="805"/>
      <c r="N78" s="1065"/>
      <c r="O78" s="805"/>
      <c r="P78" s="1065"/>
      <c r="Q78" s="812"/>
      <c r="R78" s="812"/>
      <c r="S78" s="722"/>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row>
    <row r="79" spans="1:82" s="18" customFormat="1" ht="60" x14ac:dyDescent="0.25">
      <c r="A79" s="805"/>
      <c r="B79" s="805"/>
      <c r="C79" s="805"/>
      <c r="D79" s="805"/>
      <c r="E79" s="812"/>
      <c r="F79" s="805"/>
      <c r="G79" s="804" t="s">
        <v>1089</v>
      </c>
      <c r="H79" s="667" t="s">
        <v>1066</v>
      </c>
      <c r="I79" s="724" t="s">
        <v>1090</v>
      </c>
      <c r="J79" s="805"/>
      <c r="K79" s="805"/>
      <c r="L79" s="805"/>
      <c r="M79" s="805"/>
      <c r="N79" s="1065"/>
      <c r="O79" s="805"/>
      <c r="P79" s="1065"/>
      <c r="Q79" s="812"/>
      <c r="R79" s="812"/>
      <c r="S79" s="722"/>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row>
    <row r="80" spans="1:82" s="18" customFormat="1" ht="75" x14ac:dyDescent="0.25">
      <c r="A80" s="805"/>
      <c r="B80" s="805"/>
      <c r="C80" s="805"/>
      <c r="D80" s="805"/>
      <c r="E80" s="812"/>
      <c r="F80" s="805"/>
      <c r="G80" s="849"/>
      <c r="H80" s="667" t="s">
        <v>1067</v>
      </c>
      <c r="I80" s="724" t="s">
        <v>1092</v>
      </c>
      <c r="J80" s="805"/>
      <c r="K80" s="805"/>
      <c r="L80" s="805"/>
      <c r="M80" s="805"/>
      <c r="N80" s="1065"/>
      <c r="O80" s="805"/>
      <c r="P80" s="1065"/>
      <c r="Q80" s="812"/>
      <c r="R80" s="812"/>
      <c r="S80" s="722"/>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row>
    <row r="81" spans="1:82" s="18" customFormat="1" ht="35.25" customHeight="1" x14ac:dyDescent="0.25">
      <c r="A81" s="805"/>
      <c r="B81" s="805"/>
      <c r="C81" s="805"/>
      <c r="D81" s="805"/>
      <c r="E81" s="812"/>
      <c r="F81" s="805"/>
      <c r="G81" s="804" t="s">
        <v>1036</v>
      </c>
      <c r="H81" s="667" t="s">
        <v>1068</v>
      </c>
      <c r="I81" s="724" t="s">
        <v>802</v>
      </c>
      <c r="J81" s="805"/>
      <c r="K81" s="805"/>
      <c r="L81" s="805"/>
      <c r="M81" s="805"/>
      <c r="N81" s="1065"/>
      <c r="O81" s="805"/>
      <c r="P81" s="1065"/>
      <c r="Q81" s="812"/>
      <c r="R81" s="812"/>
      <c r="S81" s="722"/>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row>
    <row r="82" spans="1:82" s="18" customFormat="1" ht="42" customHeight="1" x14ac:dyDescent="0.25">
      <c r="A82" s="849"/>
      <c r="B82" s="849"/>
      <c r="C82" s="849"/>
      <c r="D82" s="849"/>
      <c r="E82" s="811"/>
      <c r="F82" s="849"/>
      <c r="G82" s="849"/>
      <c r="H82" s="667" t="s">
        <v>1069</v>
      </c>
      <c r="I82" s="724" t="s">
        <v>1091</v>
      </c>
      <c r="J82" s="849"/>
      <c r="K82" s="849"/>
      <c r="L82" s="849"/>
      <c r="M82" s="849"/>
      <c r="N82" s="1066"/>
      <c r="O82" s="849"/>
      <c r="P82" s="1066"/>
      <c r="Q82" s="811"/>
      <c r="R82" s="811"/>
      <c r="S82" s="722"/>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row>
    <row r="83" spans="1:82" s="18" customFormat="1" ht="56.25" customHeight="1" x14ac:dyDescent="0.25">
      <c r="A83" s="804">
        <v>24</v>
      </c>
      <c r="B83" s="810">
        <v>1</v>
      </c>
      <c r="C83" s="810">
        <v>1</v>
      </c>
      <c r="D83" s="810">
        <v>6</v>
      </c>
      <c r="E83" s="810" t="s">
        <v>1093</v>
      </c>
      <c r="F83" s="810" t="s">
        <v>1094</v>
      </c>
      <c r="G83" s="810" t="s">
        <v>250</v>
      </c>
      <c r="H83" s="667" t="s">
        <v>314</v>
      </c>
      <c r="I83" s="16" t="s">
        <v>39</v>
      </c>
      <c r="J83" s="810" t="s">
        <v>1095</v>
      </c>
      <c r="K83" s="810"/>
      <c r="L83" s="810" t="s">
        <v>124</v>
      </c>
      <c r="M83" s="810"/>
      <c r="N83" s="1061">
        <v>53937</v>
      </c>
      <c r="O83" s="810"/>
      <c r="P83" s="1061">
        <v>53800</v>
      </c>
      <c r="Q83" s="810" t="s">
        <v>958</v>
      </c>
      <c r="R83" s="810" t="s">
        <v>1096</v>
      </c>
      <c r="S83" s="722"/>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row>
    <row r="84" spans="1:82" s="18" customFormat="1" ht="82.5" customHeight="1" x14ac:dyDescent="0.25">
      <c r="A84" s="849"/>
      <c r="B84" s="811"/>
      <c r="C84" s="811"/>
      <c r="D84" s="811"/>
      <c r="E84" s="811"/>
      <c r="F84" s="811"/>
      <c r="G84" s="811"/>
      <c r="H84" s="667" t="s">
        <v>960</v>
      </c>
      <c r="I84" s="16" t="s">
        <v>1097</v>
      </c>
      <c r="J84" s="811"/>
      <c r="K84" s="811"/>
      <c r="L84" s="811"/>
      <c r="M84" s="811"/>
      <c r="N84" s="1063"/>
      <c r="O84" s="811"/>
      <c r="P84" s="1063"/>
      <c r="Q84" s="811"/>
      <c r="R84" s="811"/>
      <c r="S84" s="722"/>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row>
    <row r="85" spans="1:82" s="56" customFormat="1" ht="32.25" customHeight="1" x14ac:dyDescent="0.25">
      <c r="A85" s="880">
        <v>25</v>
      </c>
      <c r="B85" s="826">
        <v>1</v>
      </c>
      <c r="C85" s="880">
        <v>5</v>
      </c>
      <c r="D85" s="880">
        <v>4</v>
      </c>
      <c r="E85" s="826" t="s">
        <v>1098</v>
      </c>
      <c r="F85" s="826" t="s">
        <v>1099</v>
      </c>
      <c r="G85" s="880" t="s">
        <v>250</v>
      </c>
      <c r="H85" s="70" t="s">
        <v>314</v>
      </c>
      <c r="I85" s="69">
        <v>1</v>
      </c>
      <c r="J85" s="826" t="s">
        <v>1100</v>
      </c>
      <c r="K85" s="880"/>
      <c r="L85" s="826" t="s">
        <v>124</v>
      </c>
      <c r="M85" s="880"/>
      <c r="N85" s="894">
        <v>39986</v>
      </c>
      <c r="O85" s="880"/>
      <c r="P85" s="894">
        <v>39986</v>
      </c>
      <c r="Q85" s="826" t="s">
        <v>1101</v>
      </c>
      <c r="R85" s="826" t="s">
        <v>1102</v>
      </c>
      <c r="S85" s="201"/>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row>
    <row r="86" spans="1:82" s="56" customFormat="1" ht="58.5" customHeight="1" x14ac:dyDescent="0.25">
      <c r="A86" s="882"/>
      <c r="B86" s="828"/>
      <c r="C86" s="882"/>
      <c r="D86" s="882"/>
      <c r="E86" s="828"/>
      <c r="F86" s="828"/>
      <c r="G86" s="882"/>
      <c r="H86" s="70" t="s">
        <v>960</v>
      </c>
      <c r="I86" s="55" t="s">
        <v>953</v>
      </c>
      <c r="J86" s="828"/>
      <c r="K86" s="882"/>
      <c r="L86" s="828"/>
      <c r="M86" s="882"/>
      <c r="N86" s="896"/>
      <c r="O86" s="882"/>
      <c r="P86" s="896"/>
      <c r="Q86" s="828"/>
      <c r="R86" s="828"/>
      <c r="S86" s="201"/>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row>
    <row r="87" spans="1:82" s="18" customFormat="1" ht="50.25" customHeight="1" x14ac:dyDescent="0.25">
      <c r="A87" s="804">
        <v>26</v>
      </c>
      <c r="B87" s="810">
        <v>6</v>
      </c>
      <c r="C87" s="810">
        <v>1</v>
      </c>
      <c r="D87" s="810">
        <v>6</v>
      </c>
      <c r="E87" s="810" t="s">
        <v>1103</v>
      </c>
      <c r="F87" s="810" t="s">
        <v>1104</v>
      </c>
      <c r="G87" s="810" t="s">
        <v>250</v>
      </c>
      <c r="H87" s="667" t="s">
        <v>314</v>
      </c>
      <c r="I87" s="731">
        <v>1</v>
      </c>
      <c r="J87" s="810" t="s">
        <v>1106</v>
      </c>
      <c r="K87" s="810"/>
      <c r="L87" s="810" t="s">
        <v>1107</v>
      </c>
      <c r="M87" s="810"/>
      <c r="N87" s="808">
        <v>47125.1</v>
      </c>
      <c r="O87" s="810"/>
      <c r="P87" s="808">
        <v>40483.01</v>
      </c>
      <c r="Q87" s="810" t="s">
        <v>1108</v>
      </c>
      <c r="R87" s="810" t="s">
        <v>1109</v>
      </c>
      <c r="S87" s="722"/>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row>
    <row r="88" spans="1:82" s="18" customFormat="1" ht="50.25" customHeight="1" x14ac:dyDescent="0.25">
      <c r="A88" s="805"/>
      <c r="B88" s="812"/>
      <c r="C88" s="812"/>
      <c r="D88" s="812"/>
      <c r="E88" s="812"/>
      <c r="F88" s="812"/>
      <c r="G88" s="811"/>
      <c r="H88" s="667" t="s">
        <v>960</v>
      </c>
      <c r="I88" s="731">
        <v>50</v>
      </c>
      <c r="J88" s="811"/>
      <c r="K88" s="812"/>
      <c r="L88" s="812"/>
      <c r="M88" s="812"/>
      <c r="N88" s="1069"/>
      <c r="O88" s="812"/>
      <c r="P88" s="1069"/>
      <c r="Q88" s="812"/>
      <c r="R88" s="812"/>
      <c r="S88" s="722"/>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row>
    <row r="89" spans="1:82" s="18" customFormat="1" ht="50.25" customHeight="1" x14ac:dyDescent="0.25">
      <c r="A89" s="805"/>
      <c r="B89" s="812"/>
      <c r="C89" s="812"/>
      <c r="D89" s="812"/>
      <c r="E89" s="812"/>
      <c r="F89" s="812"/>
      <c r="G89" s="810" t="s">
        <v>1105</v>
      </c>
      <c r="H89" s="667" t="s">
        <v>1110</v>
      </c>
      <c r="I89" s="731">
        <v>1</v>
      </c>
      <c r="J89" s="810" t="s">
        <v>1111</v>
      </c>
      <c r="K89" s="812"/>
      <c r="L89" s="812"/>
      <c r="M89" s="812"/>
      <c r="N89" s="1069"/>
      <c r="O89" s="812"/>
      <c r="P89" s="1069"/>
      <c r="Q89" s="812"/>
      <c r="R89" s="812"/>
      <c r="S89" s="722"/>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c r="AS89" s="723"/>
      <c r="AT89" s="723"/>
      <c r="AU89" s="723"/>
      <c r="AV89" s="723"/>
      <c r="AW89" s="723"/>
      <c r="AX89" s="723"/>
      <c r="AY89" s="723"/>
    </row>
    <row r="90" spans="1:82" s="18" customFormat="1" ht="50.25" customHeight="1" x14ac:dyDescent="0.25">
      <c r="A90" s="849"/>
      <c r="B90" s="811"/>
      <c r="C90" s="811"/>
      <c r="D90" s="811"/>
      <c r="E90" s="811"/>
      <c r="F90" s="811"/>
      <c r="G90" s="811"/>
      <c r="H90" s="667" t="s">
        <v>960</v>
      </c>
      <c r="I90" s="731">
        <v>150</v>
      </c>
      <c r="J90" s="811"/>
      <c r="K90" s="811"/>
      <c r="L90" s="811"/>
      <c r="M90" s="811"/>
      <c r="N90" s="809"/>
      <c r="O90" s="811"/>
      <c r="P90" s="809"/>
      <c r="Q90" s="811"/>
      <c r="R90" s="811"/>
      <c r="S90" s="722"/>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row>
    <row r="91" spans="1:82" s="13" customFormat="1" ht="35.25" customHeight="1" x14ac:dyDescent="0.25">
      <c r="A91" s="833">
        <v>27</v>
      </c>
      <c r="B91" s="832">
        <v>6</v>
      </c>
      <c r="C91" s="832">
        <v>1</v>
      </c>
      <c r="D91" s="832">
        <v>6</v>
      </c>
      <c r="E91" s="832" t="s">
        <v>1112</v>
      </c>
      <c r="F91" s="832" t="s">
        <v>1113</v>
      </c>
      <c r="G91" s="832" t="s">
        <v>250</v>
      </c>
      <c r="H91" s="75" t="s">
        <v>314</v>
      </c>
      <c r="I91" s="75">
        <v>1</v>
      </c>
      <c r="J91" s="832" t="s">
        <v>1114</v>
      </c>
      <c r="K91" s="832"/>
      <c r="L91" s="832" t="s">
        <v>1107</v>
      </c>
      <c r="M91" s="832"/>
      <c r="N91" s="1070">
        <v>36725</v>
      </c>
      <c r="O91" s="832"/>
      <c r="P91" s="1070">
        <v>36725</v>
      </c>
      <c r="Q91" s="832" t="s">
        <v>968</v>
      </c>
      <c r="R91" s="832" t="s">
        <v>969</v>
      </c>
      <c r="S91" s="197"/>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row>
    <row r="92" spans="1:82" s="13" customFormat="1" ht="52.5" customHeight="1" x14ac:dyDescent="0.25">
      <c r="A92" s="833"/>
      <c r="B92" s="832"/>
      <c r="C92" s="832"/>
      <c r="D92" s="832"/>
      <c r="E92" s="832"/>
      <c r="F92" s="832"/>
      <c r="G92" s="832"/>
      <c r="H92" s="48" t="s">
        <v>960</v>
      </c>
      <c r="I92" s="103">
        <v>50</v>
      </c>
      <c r="J92" s="832"/>
      <c r="K92" s="832"/>
      <c r="L92" s="832"/>
      <c r="M92" s="832"/>
      <c r="N92" s="1070"/>
      <c r="O92" s="832"/>
      <c r="P92" s="1070"/>
      <c r="Q92" s="832"/>
      <c r="R92" s="832"/>
      <c r="S92" s="197"/>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row>
    <row r="93" spans="1:82" s="18" customFormat="1" ht="32.25" customHeight="1" x14ac:dyDescent="0.25">
      <c r="A93" s="804">
        <v>28</v>
      </c>
      <c r="B93" s="810"/>
      <c r="C93" s="810"/>
      <c r="D93" s="810"/>
      <c r="E93" s="810" t="s">
        <v>1115</v>
      </c>
      <c r="F93" s="810" t="s">
        <v>1116</v>
      </c>
      <c r="G93" s="807" t="s">
        <v>280</v>
      </c>
      <c r="H93" s="667" t="s">
        <v>348</v>
      </c>
      <c r="I93" s="16" t="s">
        <v>39</v>
      </c>
      <c r="J93" s="810" t="s">
        <v>1117</v>
      </c>
      <c r="K93" s="810"/>
      <c r="L93" s="810" t="s">
        <v>124</v>
      </c>
      <c r="M93" s="810"/>
      <c r="N93" s="1061">
        <v>94275.04</v>
      </c>
      <c r="O93" s="810"/>
      <c r="P93" s="1061">
        <v>78213.64</v>
      </c>
      <c r="Q93" s="810" t="s">
        <v>1118</v>
      </c>
      <c r="R93" s="810" t="s">
        <v>1119</v>
      </c>
      <c r="S93" s="722"/>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c r="AS93" s="723"/>
      <c r="AT93" s="723"/>
      <c r="AU93" s="723"/>
      <c r="AV93" s="723"/>
      <c r="AW93" s="723"/>
      <c r="AX93" s="723"/>
      <c r="AY93" s="723"/>
    </row>
    <row r="94" spans="1:82" s="18" customFormat="1" ht="24.75" customHeight="1" x14ac:dyDescent="0.25">
      <c r="A94" s="805"/>
      <c r="B94" s="812"/>
      <c r="C94" s="812"/>
      <c r="D94" s="812"/>
      <c r="E94" s="812"/>
      <c r="F94" s="812"/>
      <c r="G94" s="807"/>
      <c r="H94" s="667" t="s">
        <v>960</v>
      </c>
      <c r="I94" s="16" t="s">
        <v>1129</v>
      </c>
      <c r="J94" s="812"/>
      <c r="K94" s="812"/>
      <c r="L94" s="812"/>
      <c r="M94" s="812"/>
      <c r="N94" s="1062"/>
      <c r="O94" s="812"/>
      <c r="P94" s="1062"/>
      <c r="Q94" s="812"/>
      <c r="R94" s="812"/>
      <c r="S94" s="722"/>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3"/>
    </row>
    <row r="95" spans="1:82" s="18" customFormat="1" ht="24.75" customHeight="1" x14ac:dyDescent="0.25">
      <c r="A95" s="805"/>
      <c r="B95" s="812"/>
      <c r="C95" s="812"/>
      <c r="D95" s="812"/>
      <c r="E95" s="812"/>
      <c r="F95" s="812"/>
      <c r="G95" s="807" t="s">
        <v>1120</v>
      </c>
      <c r="H95" s="667" t="s">
        <v>1121</v>
      </c>
      <c r="I95" s="16" t="s">
        <v>1076</v>
      </c>
      <c r="J95" s="812"/>
      <c r="K95" s="812"/>
      <c r="L95" s="812"/>
      <c r="M95" s="812"/>
      <c r="N95" s="1062"/>
      <c r="O95" s="812"/>
      <c r="P95" s="1062"/>
      <c r="Q95" s="812"/>
      <c r="R95" s="812"/>
      <c r="S95" s="722"/>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3"/>
      <c r="AY95" s="723"/>
    </row>
    <row r="96" spans="1:82" s="18" customFormat="1" ht="48.75" customHeight="1" x14ac:dyDescent="0.25">
      <c r="A96" s="805"/>
      <c r="B96" s="812"/>
      <c r="C96" s="812"/>
      <c r="D96" s="812"/>
      <c r="E96" s="812"/>
      <c r="F96" s="812"/>
      <c r="G96" s="807"/>
      <c r="H96" s="667" t="s">
        <v>1030</v>
      </c>
      <c r="I96" s="16" t="s">
        <v>1122</v>
      </c>
      <c r="J96" s="812"/>
      <c r="K96" s="812"/>
      <c r="L96" s="812"/>
      <c r="M96" s="812"/>
      <c r="N96" s="1062"/>
      <c r="O96" s="812"/>
      <c r="P96" s="1062"/>
      <c r="Q96" s="812"/>
      <c r="R96" s="812"/>
      <c r="S96" s="722"/>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c r="AS96" s="723"/>
      <c r="AT96" s="723"/>
      <c r="AU96" s="723"/>
      <c r="AV96" s="723"/>
      <c r="AW96" s="723"/>
      <c r="AX96" s="723"/>
      <c r="AY96" s="723"/>
    </row>
    <row r="97" spans="1:127" s="18" customFormat="1" ht="44.25" customHeight="1" x14ac:dyDescent="0.25">
      <c r="A97" s="805"/>
      <c r="B97" s="812"/>
      <c r="C97" s="812"/>
      <c r="D97" s="812"/>
      <c r="E97" s="812"/>
      <c r="F97" s="812"/>
      <c r="G97" s="667" t="s">
        <v>301</v>
      </c>
      <c r="H97" s="667" t="s">
        <v>1123</v>
      </c>
      <c r="I97" s="16" t="s">
        <v>740</v>
      </c>
      <c r="J97" s="812"/>
      <c r="K97" s="812"/>
      <c r="L97" s="812"/>
      <c r="M97" s="812"/>
      <c r="N97" s="1062"/>
      <c r="O97" s="812"/>
      <c r="P97" s="1062"/>
      <c r="Q97" s="812"/>
      <c r="R97" s="812"/>
      <c r="S97" s="722"/>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3"/>
      <c r="AY97" s="723"/>
    </row>
    <row r="98" spans="1:127" s="18" customFormat="1" ht="27" customHeight="1" x14ac:dyDescent="0.25">
      <c r="A98" s="805"/>
      <c r="B98" s="812"/>
      <c r="C98" s="812"/>
      <c r="D98" s="812"/>
      <c r="E98" s="812"/>
      <c r="F98" s="812"/>
      <c r="G98" s="667" t="s">
        <v>1063</v>
      </c>
      <c r="H98" s="667" t="s">
        <v>1124</v>
      </c>
      <c r="I98" s="16" t="s">
        <v>39</v>
      </c>
      <c r="J98" s="812"/>
      <c r="K98" s="812"/>
      <c r="L98" s="812"/>
      <c r="M98" s="812"/>
      <c r="N98" s="1062"/>
      <c r="O98" s="812"/>
      <c r="P98" s="1062"/>
      <c r="Q98" s="812"/>
      <c r="R98" s="812"/>
      <c r="S98" s="722"/>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3"/>
      <c r="AY98" s="723"/>
    </row>
    <row r="99" spans="1:127" s="18" customFormat="1" ht="51.75" customHeight="1" x14ac:dyDescent="0.25">
      <c r="A99" s="805"/>
      <c r="B99" s="812"/>
      <c r="C99" s="812"/>
      <c r="D99" s="812"/>
      <c r="E99" s="812"/>
      <c r="F99" s="812"/>
      <c r="G99" s="807" t="s">
        <v>1125</v>
      </c>
      <c r="H99" s="667" t="s">
        <v>1126</v>
      </c>
      <c r="I99" s="16" t="s">
        <v>1130</v>
      </c>
      <c r="J99" s="812"/>
      <c r="K99" s="812"/>
      <c r="L99" s="812"/>
      <c r="M99" s="812"/>
      <c r="N99" s="1062"/>
      <c r="O99" s="812"/>
      <c r="P99" s="1062"/>
      <c r="Q99" s="812"/>
      <c r="R99" s="812"/>
      <c r="S99" s="722"/>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row>
    <row r="100" spans="1:127" s="18" customFormat="1" ht="57.75" customHeight="1" x14ac:dyDescent="0.25">
      <c r="A100" s="805"/>
      <c r="B100" s="812"/>
      <c r="C100" s="812"/>
      <c r="D100" s="812"/>
      <c r="E100" s="812"/>
      <c r="F100" s="812"/>
      <c r="G100" s="807"/>
      <c r="H100" s="667" t="s">
        <v>1127</v>
      </c>
      <c r="I100" s="16" t="s">
        <v>6266</v>
      </c>
      <c r="J100" s="812"/>
      <c r="K100" s="812"/>
      <c r="L100" s="812"/>
      <c r="M100" s="812"/>
      <c r="N100" s="1062"/>
      <c r="O100" s="812"/>
      <c r="P100" s="1062"/>
      <c r="Q100" s="812"/>
      <c r="R100" s="812"/>
      <c r="S100" s="722"/>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row>
    <row r="101" spans="1:127" s="18" customFormat="1" ht="30.75" customHeight="1" x14ac:dyDescent="0.25">
      <c r="A101" s="805"/>
      <c r="B101" s="812"/>
      <c r="C101" s="812"/>
      <c r="D101" s="812"/>
      <c r="E101" s="812"/>
      <c r="F101" s="812"/>
      <c r="G101" s="807" t="s">
        <v>1036</v>
      </c>
      <c r="H101" s="667" t="s">
        <v>495</v>
      </c>
      <c r="I101" s="16" t="s">
        <v>1076</v>
      </c>
      <c r="J101" s="812"/>
      <c r="K101" s="812"/>
      <c r="L101" s="812"/>
      <c r="M101" s="812"/>
      <c r="N101" s="1062"/>
      <c r="O101" s="812"/>
      <c r="P101" s="1062"/>
      <c r="Q101" s="812"/>
      <c r="R101" s="812"/>
      <c r="S101" s="722"/>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row>
    <row r="102" spans="1:127" s="18" customFormat="1" ht="42" customHeight="1" x14ac:dyDescent="0.25">
      <c r="A102" s="849"/>
      <c r="B102" s="811"/>
      <c r="C102" s="811"/>
      <c r="D102" s="811"/>
      <c r="E102" s="811"/>
      <c r="F102" s="811"/>
      <c r="G102" s="807"/>
      <c r="H102" s="667" t="s">
        <v>1128</v>
      </c>
      <c r="I102" s="16" t="s">
        <v>1131</v>
      </c>
      <c r="J102" s="811"/>
      <c r="K102" s="811"/>
      <c r="L102" s="811"/>
      <c r="M102" s="811"/>
      <c r="N102" s="1063"/>
      <c r="O102" s="811"/>
      <c r="P102" s="1063"/>
      <c r="Q102" s="811"/>
      <c r="R102" s="811"/>
      <c r="S102" s="722"/>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row>
    <row r="103" spans="1:127" s="18" customFormat="1" ht="65.25" customHeight="1" x14ac:dyDescent="0.25">
      <c r="A103" s="804">
        <v>29</v>
      </c>
      <c r="B103" s="810">
        <v>6</v>
      </c>
      <c r="C103" s="810">
        <v>4</v>
      </c>
      <c r="D103" s="810">
        <v>6</v>
      </c>
      <c r="E103" s="810" t="s">
        <v>1132</v>
      </c>
      <c r="F103" s="810" t="s">
        <v>1133</v>
      </c>
      <c r="G103" s="810" t="s">
        <v>465</v>
      </c>
      <c r="H103" s="667" t="s">
        <v>310</v>
      </c>
      <c r="I103" s="16" t="s">
        <v>802</v>
      </c>
      <c r="J103" s="810" t="s">
        <v>1134</v>
      </c>
      <c r="K103" s="810"/>
      <c r="L103" s="810" t="s">
        <v>124</v>
      </c>
      <c r="M103" s="810"/>
      <c r="N103" s="1061">
        <v>61650.93</v>
      </c>
      <c r="O103" s="810"/>
      <c r="P103" s="1061">
        <v>52624.800000000003</v>
      </c>
      <c r="Q103" s="810" t="s">
        <v>1135</v>
      </c>
      <c r="R103" s="810" t="s">
        <v>1136</v>
      </c>
      <c r="S103" s="722"/>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5"/>
      <c r="AY103" s="730"/>
      <c r="AZ103" s="730"/>
      <c r="BA103" s="730"/>
      <c r="BB103" s="730"/>
      <c r="BC103" s="730"/>
      <c r="BD103" s="730"/>
      <c r="BE103" s="730"/>
      <c r="BF103" s="730"/>
      <c r="BG103" s="730"/>
      <c r="BH103" s="730"/>
      <c r="BI103" s="730"/>
      <c r="BJ103" s="730"/>
      <c r="BK103" s="730"/>
      <c r="BL103" s="730"/>
      <c r="BM103" s="730"/>
      <c r="BN103" s="730"/>
      <c r="BO103" s="730"/>
      <c r="BP103" s="730"/>
      <c r="BQ103" s="730"/>
      <c r="BR103" s="730"/>
      <c r="BS103" s="730"/>
      <c r="BT103" s="730"/>
      <c r="BU103" s="730"/>
      <c r="BV103" s="730"/>
      <c r="BW103" s="730"/>
      <c r="BX103" s="730"/>
      <c r="BY103" s="730"/>
      <c r="BZ103" s="730"/>
      <c r="CA103" s="730"/>
      <c r="CB103" s="730"/>
      <c r="CC103" s="730"/>
      <c r="CD103" s="730"/>
      <c r="CE103" s="730"/>
      <c r="CF103" s="730"/>
      <c r="CG103" s="730"/>
      <c r="CH103" s="730"/>
      <c r="CI103" s="730"/>
      <c r="CJ103" s="730"/>
      <c r="CK103" s="730"/>
      <c r="CL103" s="730"/>
      <c r="CM103" s="730"/>
      <c r="CN103" s="730"/>
      <c r="CO103" s="730"/>
      <c r="CP103" s="730"/>
      <c r="CQ103" s="730"/>
      <c r="CR103" s="730"/>
      <c r="CS103" s="730"/>
      <c r="CT103" s="730"/>
      <c r="CU103" s="730"/>
      <c r="CV103" s="730"/>
      <c r="CW103" s="730"/>
      <c r="CX103" s="730"/>
      <c r="CY103" s="730"/>
      <c r="CZ103" s="730"/>
      <c r="DA103" s="730"/>
      <c r="DB103" s="730"/>
      <c r="DC103" s="730"/>
      <c r="DD103" s="730"/>
      <c r="DE103" s="730"/>
      <c r="DF103" s="730"/>
      <c r="DG103" s="730"/>
      <c r="DH103" s="730"/>
      <c r="DI103" s="730"/>
      <c r="DJ103" s="730"/>
      <c r="DK103" s="730"/>
      <c r="DL103" s="730"/>
      <c r="DM103" s="730"/>
      <c r="DN103" s="730"/>
      <c r="DO103" s="730"/>
      <c r="DP103" s="730"/>
      <c r="DQ103" s="730"/>
      <c r="DR103" s="730"/>
      <c r="DS103" s="730"/>
      <c r="DT103" s="730"/>
      <c r="DU103" s="730"/>
      <c r="DV103" s="730"/>
      <c r="DW103" s="730"/>
    </row>
    <row r="104" spans="1:127" s="18" customFormat="1" ht="54" customHeight="1" x14ac:dyDescent="0.25">
      <c r="A104" s="805"/>
      <c r="B104" s="812"/>
      <c r="C104" s="812"/>
      <c r="D104" s="812"/>
      <c r="E104" s="812"/>
      <c r="F104" s="812"/>
      <c r="G104" s="811"/>
      <c r="H104" s="667" t="s">
        <v>960</v>
      </c>
      <c r="I104" s="16" t="s">
        <v>1137</v>
      </c>
      <c r="J104" s="812"/>
      <c r="K104" s="812"/>
      <c r="L104" s="812"/>
      <c r="M104" s="812"/>
      <c r="N104" s="1062"/>
      <c r="O104" s="812"/>
      <c r="P104" s="1062"/>
      <c r="Q104" s="812"/>
      <c r="R104" s="812"/>
      <c r="S104" s="722"/>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c r="AS104" s="723"/>
      <c r="AT104" s="723"/>
      <c r="AU104" s="723"/>
      <c r="AV104" s="723"/>
      <c r="AW104" s="723"/>
      <c r="AX104" s="725"/>
      <c r="AY104" s="730"/>
      <c r="AZ104" s="730"/>
      <c r="BA104" s="730"/>
      <c r="BB104" s="730"/>
      <c r="BC104" s="730"/>
      <c r="BD104" s="730"/>
      <c r="BE104" s="730"/>
      <c r="BF104" s="730"/>
      <c r="BG104" s="730"/>
      <c r="BH104" s="730"/>
      <c r="BI104" s="730"/>
      <c r="BJ104" s="730"/>
      <c r="BK104" s="730"/>
      <c r="BL104" s="730"/>
      <c r="BM104" s="730"/>
      <c r="BN104" s="730"/>
      <c r="BO104" s="730"/>
      <c r="BP104" s="730"/>
      <c r="BQ104" s="730"/>
      <c r="BR104" s="730"/>
      <c r="BS104" s="730"/>
      <c r="BT104" s="730"/>
      <c r="BU104" s="730"/>
      <c r="BV104" s="730"/>
      <c r="BW104" s="730"/>
      <c r="BX104" s="730"/>
      <c r="BY104" s="730"/>
      <c r="BZ104" s="730"/>
      <c r="CA104" s="730"/>
      <c r="CB104" s="730"/>
      <c r="CC104" s="730"/>
      <c r="CD104" s="730"/>
      <c r="CE104" s="730"/>
      <c r="CF104" s="730"/>
      <c r="CG104" s="730"/>
      <c r="CH104" s="730"/>
      <c r="CI104" s="730"/>
      <c r="CJ104" s="730"/>
      <c r="CK104" s="730"/>
      <c r="CL104" s="730"/>
      <c r="CM104" s="730"/>
      <c r="CN104" s="730"/>
      <c r="CO104" s="730"/>
      <c r="CP104" s="730"/>
      <c r="CQ104" s="730"/>
      <c r="CR104" s="730"/>
      <c r="CS104" s="730"/>
      <c r="CT104" s="730"/>
      <c r="CU104" s="730"/>
      <c r="CV104" s="730"/>
      <c r="CW104" s="730"/>
      <c r="CX104" s="730"/>
      <c r="CY104" s="730"/>
      <c r="CZ104" s="730"/>
      <c r="DA104" s="730"/>
      <c r="DB104" s="730"/>
      <c r="DC104" s="730"/>
      <c r="DD104" s="730"/>
      <c r="DE104" s="730"/>
      <c r="DF104" s="730"/>
      <c r="DG104" s="730"/>
      <c r="DH104" s="730"/>
      <c r="DI104" s="730"/>
      <c r="DJ104" s="730"/>
      <c r="DK104" s="730"/>
      <c r="DL104" s="730"/>
      <c r="DM104" s="730"/>
      <c r="DN104" s="730"/>
      <c r="DO104" s="730"/>
      <c r="DP104" s="730"/>
      <c r="DQ104" s="730"/>
      <c r="DR104" s="730"/>
      <c r="DS104" s="730"/>
      <c r="DT104" s="730"/>
      <c r="DU104" s="730"/>
      <c r="DV104" s="730"/>
      <c r="DW104" s="730"/>
    </row>
    <row r="105" spans="1:127" s="18" customFormat="1" ht="58.5" customHeight="1" x14ac:dyDescent="0.25">
      <c r="A105" s="805"/>
      <c r="B105" s="812"/>
      <c r="C105" s="812"/>
      <c r="D105" s="812"/>
      <c r="E105" s="812"/>
      <c r="F105" s="812"/>
      <c r="G105" s="810" t="s">
        <v>250</v>
      </c>
      <c r="H105" s="667" t="s">
        <v>314</v>
      </c>
      <c r="I105" s="16" t="s">
        <v>802</v>
      </c>
      <c r="J105" s="812"/>
      <c r="K105" s="812"/>
      <c r="L105" s="812"/>
      <c r="M105" s="812"/>
      <c r="N105" s="1062"/>
      <c r="O105" s="812"/>
      <c r="P105" s="1062"/>
      <c r="Q105" s="812"/>
      <c r="R105" s="812"/>
      <c r="S105" s="722"/>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5"/>
      <c r="AY105" s="730"/>
      <c r="AZ105" s="730"/>
      <c r="BA105" s="730"/>
      <c r="BB105" s="730"/>
      <c r="BC105" s="730"/>
      <c r="BD105" s="730"/>
      <c r="BE105" s="730"/>
      <c r="BF105" s="730"/>
      <c r="BG105" s="730"/>
      <c r="BH105" s="730"/>
      <c r="BI105" s="730"/>
      <c r="BJ105" s="730"/>
      <c r="BK105" s="730"/>
      <c r="BL105" s="730"/>
      <c r="BM105" s="730"/>
      <c r="BN105" s="730"/>
      <c r="BO105" s="730"/>
      <c r="BP105" s="730"/>
      <c r="BQ105" s="730"/>
      <c r="BR105" s="730"/>
      <c r="BS105" s="730"/>
      <c r="BT105" s="730"/>
      <c r="BU105" s="730"/>
      <c r="BV105" s="730"/>
      <c r="BW105" s="730"/>
      <c r="BX105" s="730"/>
      <c r="BY105" s="730"/>
      <c r="BZ105" s="730"/>
      <c r="CA105" s="730"/>
      <c r="CB105" s="730"/>
      <c r="CC105" s="730"/>
      <c r="CD105" s="730"/>
      <c r="CE105" s="730"/>
      <c r="CF105" s="730"/>
      <c r="CG105" s="730"/>
      <c r="CH105" s="730"/>
      <c r="CI105" s="730"/>
      <c r="CJ105" s="730"/>
      <c r="CK105" s="730"/>
      <c r="CL105" s="730"/>
      <c r="CM105" s="730"/>
      <c r="CN105" s="730"/>
      <c r="CO105" s="730"/>
      <c r="CP105" s="730"/>
      <c r="CQ105" s="730"/>
      <c r="CR105" s="730"/>
      <c r="CS105" s="730"/>
      <c r="CT105" s="730"/>
      <c r="CU105" s="730"/>
      <c r="CV105" s="730"/>
      <c r="CW105" s="730"/>
      <c r="CX105" s="730"/>
      <c r="CY105" s="730"/>
      <c r="CZ105" s="730"/>
      <c r="DA105" s="730"/>
      <c r="DB105" s="730"/>
      <c r="DC105" s="730"/>
      <c r="DD105" s="730"/>
      <c r="DE105" s="730"/>
      <c r="DF105" s="730"/>
      <c r="DG105" s="730"/>
      <c r="DH105" s="730"/>
      <c r="DI105" s="730"/>
      <c r="DJ105" s="730"/>
      <c r="DK105" s="730"/>
      <c r="DL105" s="730"/>
      <c r="DM105" s="730"/>
      <c r="DN105" s="730"/>
      <c r="DO105" s="730"/>
      <c r="DP105" s="730"/>
      <c r="DQ105" s="730"/>
      <c r="DR105" s="730"/>
      <c r="DS105" s="730"/>
      <c r="DT105" s="730"/>
      <c r="DU105" s="730"/>
      <c r="DV105" s="730"/>
      <c r="DW105" s="730"/>
    </row>
    <row r="106" spans="1:127" s="18" customFormat="1" ht="60.75" customHeight="1" x14ac:dyDescent="0.25">
      <c r="A106" s="849"/>
      <c r="B106" s="811"/>
      <c r="C106" s="811"/>
      <c r="D106" s="811"/>
      <c r="E106" s="811"/>
      <c r="F106" s="811"/>
      <c r="G106" s="811"/>
      <c r="H106" s="667" t="s">
        <v>960</v>
      </c>
      <c r="I106" s="16" t="s">
        <v>1137</v>
      </c>
      <c r="J106" s="811"/>
      <c r="K106" s="811"/>
      <c r="L106" s="811"/>
      <c r="M106" s="811"/>
      <c r="N106" s="1063"/>
      <c r="O106" s="811"/>
      <c r="P106" s="1063"/>
      <c r="Q106" s="811"/>
      <c r="R106" s="811"/>
      <c r="S106" s="722"/>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5"/>
      <c r="AY106" s="730"/>
      <c r="AZ106" s="730"/>
      <c r="BA106" s="730"/>
      <c r="BB106" s="730"/>
      <c r="BC106" s="730"/>
      <c r="BD106" s="730"/>
      <c r="BE106" s="730"/>
      <c r="BF106" s="730"/>
      <c r="BG106" s="730"/>
      <c r="BH106" s="730"/>
      <c r="BI106" s="730"/>
      <c r="BJ106" s="730"/>
      <c r="BK106" s="730"/>
      <c r="BL106" s="730"/>
      <c r="BM106" s="730"/>
      <c r="BN106" s="730"/>
      <c r="BO106" s="730"/>
      <c r="BP106" s="730"/>
      <c r="BQ106" s="730"/>
      <c r="BR106" s="730"/>
      <c r="BS106" s="730"/>
      <c r="BT106" s="730"/>
      <c r="BU106" s="730"/>
      <c r="BV106" s="730"/>
      <c r="BW106" s="730"/>
      <c r="BX106" s="730"/>
      <c r="BY106" s="730"/>
      <c r="BZ106" s="730"/>
      <c r="CA106" s="730"/>
      <c r="CB106" s="730"/>
      <c r="CC106" s="730"/>
      <c r="CD106" s="730"/>
      <c r="CE106" s="730"/>
      <c r="CF106" s="730"/>
      <c r="CG106" s="730"/>
      <c r="CH106" s="730"/>
      <c r="CI106" s="730"/>
      <c r="CJ106" s="730"/>
      <c r="CK106" s="730"/>
      <c r="CL106" s="730"/>
      <c r="CM106" s="730"/>
      <c r="CN106" s="730"/>
      <c r="CO106" s="730"/>
      <c r="CP106" s="730"/>
      <c r="CQ106" s="730"/>
      <c r="CR106" s="730"/>
      <c r="CS106" s="730"/>
      <c r="CT106" s="730"/>
      <c r="CU106" s="730"/>
      <c r="CV106" s="730"/>
      <c r="CW106" s="730"/>
      <c r="CX106" s="730"/>
      <c r="CY106" s="730"/>
      <c r="CZ106" s="730"/>
      <c r="DA106" s="730"/>
      <c r="DB106" s="730"/>
      <c r="DC106" s="730"/>
      <c r="DD106" s="730"/>
      <c r="DE106" s="730"/>
      <c r="DF106" s="730"/>
      <c r="DG106" s="730"/>
      <c r="DH106" s="730"/>
      <c r="DI106" s="730"/>
      <c r="DJ106" s="730"/>
      <c r="DK106" s="730"/>
      <c r="DL106" s="730"/>
      <c r="DM106" s="730"/>
      <c r="DN106" s="730"/>
      <c r="DO106" s="730"/>
      <c r="DP106" s="730"/>
      <c r="DQ106" s="730"/>
      <c r="DR106" s="730"/>
      <c r="DS106" s="730"/>
      <c r="DT106" s="730"/>
      <c r="DU106" s="730"/>
      <c r="DV106" s="730"/>
      <c r="DW106" s="730"/>
    </row>
    <row r="107" spans="1:127" s="18" customFormat="1" ht="42" customHeight="1" x14ac:dyDescent="0.25">
      <c r="A107" s="804">
        <v>30</v>
      </c>
      <c r="B107" s="810">
        <v>1</v>
      </c>
      <c r="C107" s="810">
        <v>1</v>
      </c>
      <c r="D107" s="810">
        <v>6</v>
      </c>
      <c r="E107" s="810" t="s">
        <v>1138</v>
      </c>
      <c r="F107" s="810" t="s">
        <v>1139</v>
      </c>
      <c r="G107" s="810" t="s">
        <v>465</v>
      </c>
      <c r="H107" s="667" t="s">
        <v>310</v>
      </c>
      <c r="I107" s="16" t="s">
        <v>1076</v>
      </c>
      <c r="J107" s="810" t="s">
        <v>1148</v>
      </c>
      <c r="K107" s="810"/>
      <c r="L107" s="810" t="s">
        <v>124</v>
      </c>
      <c r="M107" s="810"/>
      <c r="N107" s="1061">
        <v>13863</v>
      </c>
      <c r="O107" s="810"/>
      <c r="P107" s="1061">
        <v>13833.86</v>
      </c>
      <c r="Q107" s="810" t="s">
        <v>1140</v>
      </c>
      <c r="R107" s="810" t="s">
        <v>1141</v>
      </c>
      <c r="S107" s="722"/>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5"/>
      <c r="AY107" s="730"/>
      <c r="AZ107" s="730"/>
      <c r="BA107" s="730"/>
      <c r="BB107" s="730"/>
      <c r="BC107" s="730"/>
      <c r="BD107" s="730"/>
      <c r="BE107" s="730"/>
      <c r="BF107" s="730"/>
      <c r="BG107" s="730"/>
      <c r="BH107" s="730"/>
      <c r="BI107" s="730"/>
      <c r="BJ107" s="730"/>
      <c r="BK107" s="730"/>
      <c r="BL107" s="730"/>
      <c r="BM107" s="730"/>
      <c r="BN107" s="730"/>
      <c r="BO107" s="730"/>
      <c r="BP107" s="730"/>
      <c r="BQ107" s="730"/>
      <c r="BR107" s="730"/>
      <c r="BS107" s="730"/>
      <c r="BT107" s="730"/>
      <c r="BU107" s="730"/>
      <c r="BV107" s="730"/>
      <c r="BW107" s="730"/>
      <c r="BX107" s="730"/>
      <c r="BY107" s="730"/>
      <c r="BZ107" s="730"/>
      <c r="CA107" s="730"/>
      <c r="CB107" s="730"/>
      <c r="CC107" s="730"/>
      <c r="CD107" s="730"/>
      <c r="CE107" s="730"/>
      <c r="CF107" s="730"/>
      <c r="CG107" s="730"/>
      <c r="CH107" s="730"/>
      <c r="CI107" s="730"/>
      <c r="CJ107" s="730"/>
      <c r="CK107" s="730"/>
      <c r="CL107" s="730"/>
      <c r="CM107" s="730"/>
      <c r="CN107" s="730"/>
      <c r="CO107" s="730"/>
      <c r="CP107" s="730"/>
      <c r="CQ107" s="730"/>
      <c r="CR107" s="730"/>
      <c r="CS107" s="730"/>
      <c r="CT107" s="730"/>
      <c r="CU107" s="730"/>
      <c r="CV107" s="730"/>
      <c r="CW107" s="730"/>
      <c r="CX107" s="730"/>
      <c r="CY107" s="730"/>
      <c r="CZ107" s="730"/>
      <c r="DA107" s="730"/>
      <c r="DB107" s="730"/>
      <c r="DC107" s="730"/>
      <c r="DD107" s="730"/>
      <c r="DE107" s="730"/>
      <c r="DF107" s="730"/>
      <c r="DG107" s="730"/>
      <c r="DH107" s="730"/>
      <c r="DI107" s="730"/>
      <c r="DJ107" s="730"/>
      <c r="DK107" s="730"/>
      <c r="DL107" s="730"/>
      <c r="DM107" s="730"/>
      <c r="DN107" s="730"/>
      <c r="DO107" s="730"/>
      <c r="DP107" s="730"/>
      <c r="DQ107" s="730"/>
      <c r="DR107" s="730"/>
      <c r="DS107" s="730"/>
      <c r="DT107" s="730"/>
      <c r="DU107" s="730"/>
      <c r="DV107" s="730"/>
      <c r="DW107" s="730"/>
    </row>
    <row r="108" spans="1:127" s="18" customFormat="1" ht="42" customHeight="1" x14ac:dyDescent="0.25">
      <c r="A108" s="805"/>
      <c r="B108" s="812"/>
      <c r="C108" s="812"/>
      <c r="D108" s="812"/>
      <c r="E108" s="812"/>
      <c r="F108" s="812"/>
      <c r="G108" s="811"/>
      <c r="H108" s="667" t="s">
        <v>960</v>
      </c>
      <c r="I108" s="16" t="s">
        <v>1149</v>
      </c>
      <c r="J108" s="812"/>
      <c r="K108" s="812"/>
      <c r="L108" s="812"/>
      <c r="M108" s="812"/>
      <c r="N108" s="1062"/>
      <c r="O108" s="812"/>
      <c r="P108" s="1062"/>
      <c r="Q108" s="812"/>
      <c r="R108" s="812"/>
      <c r="S108" s="722"/>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5"/>
      <c r="AY108" s="730"/>
      <c r="AZ108" s="730"/>
      <c r="BA108" s="730"/>
      <c r="BB108" s="730"/>
      <c r="BC108" s="730"/>
      <c r="BD108" s="730"/>
      <c r="BE108" s="730"/>
      <c r="BF108" s="730"/>
      <c r="BG108" s="730"/>
      <c r="BH108" s="730"/>
      <c r="BI108" s="730"/>
      <c r="BJ108" s="730"/>
      <c r="BK108" s="730"/>
      <c r="BL108" s="730"/>
      <c r="BM108" s="730"/>
      <c r="BN108" s="730"/>
      <c r="BO108" s="730"/>
      <c r="BP108" s="730"/>
      <c r="BQ108" s="730"/>
      <c r="BR108" s="730"/>
      <c r="BS108" s="730"/>
      <c r="BT108" s="730"/>
      <c r="BU108" s="730"/>
      <c r="BV108" s="730"/>
      <c r="BW108" s="730"/>
      <c r="BX108" s="730"/>
      <c r="BY108" s="730"/>
      <c r="BZ108" s="730"/>
      <c r="CA108" s="730"/>
      <c r="CB108" s="730"/>
      <c r="CC108" s="730"/>
      <c r="CD108" s="730"/>
      <c r="CE108" s="730"/>
      <c r="CF108" s="730"/>
      <c r="CG108" s="730"/>
      <c r="CH108" s="730"/>
      <c r="CI108" s="730"/>
      <c r="CJ108" s="730"/>
      <c r="CK108" s="730"/>
      <c r="CL108" s="730"/>
      <c r="CM108" s="730"/>
      <c r="CN108" s="730"/>
      <c r="CO108" s="730"/>
      <c r="CP108" s="730"/>
      <c r="CQ108" s="730"/>
      <c r="CR108" s="730"/>
      <c r="CS108" s="730"/>
      <c r="CT108" s="730"/>
      <c r="CU108" s="730"/>
      <c r="CV108" s="730"/>
      <c r="CW108" s="730"/>
      <c r="CX108" s="730"/>
      <c r="CY108" s="730"/>
      <c r="CZ108" s="730"/>
      <c r="DA108" s="730"/>
      <c r="DB108" s="730"/>
      <c r="DC108" s="730"/>
      <c r="DD108" s="730"/>
      <c r="DE108" s="730"/>
      <c r="DF108" s="730"/>
      <c r="DG108" s="730"/>
      <c r="DH108" s="730"/>
      <c r="DI108" s="730"/>
      <c r="DJ108" s="730"/>
      <c r="DK108" s="730"/>
      <c r="DL108" s="730"/>
      <c r="DM108" s="730"/>
      <c r="DN108" s="730"/>
      <c r="DO108" s="730"/>
      <c r="DP108" s="730"/>
      <c r="DQ108" s="730"/>
      <c r="DR108" s="730"/>
      <c r="DS108" s="730"/>
      <c r="DT108" s="730"/>
      <c r="DU108" s="730"/>
      <c r="DV108" s="730"/>
      <c r="DW108" s="730"/>
    </row>
    <row r="109" spans="1:127" s="18" customFormat="1" ht="42" customHeight="1" x14ac:dyDescent="0.25">
      <c r="A109" s="805"/>
      <c r="B109" s="812"/>
      <c r="C109" s="812"/>
      <c r="D109" s="812"/>
      <c r="E109" s="812"/>
      <c r="F109" s="812"/>
      <c r="G109" s="810" t="s">
        <v>1142</v>
      </c>
      <c r="H109" s="667" t="s">
        <v>314</v>
      </c>
      <c r="I109" s="16" t="s">
        <v>39</v>
      </c>
      <c r="J109" s="812"/>
      <c r="K109" s="812"/>
      <c r="L109" s="812"/>
      <c r="M109" s="812"/>
      <c r="N109" s="1062"/>
      <c r="O109" s="812"/>
      <c r="P109" s="1062"/>
      <c r="Q109" s="812"/>
      <c r="R109" s="812"/>
      <c r="S109" s="722"/>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5"/>
      <c r="AY109" s="730"/>
      <c r="AZ109" s="730"/>
      <c r="BA109" s="730"/>
      <c r="BB109" s="730"/>
      <c r="BC109" s="730"/>
      <c r="BD109" s="730"/>
      <c r="BE109" s="730"/>
      <c r="BF109" s="730"/>
      <c r="BG109" s="730"/>
      <c r="BH109" s="730"/>
      <c r="BI109" s="730"/>
      <c r="BJ109" s="730"/>
      <c r="BK109" s="730"/>
      <c r="BL109" s="730"/>
      <c r="BM109" s="730"/>
      <c r="BN109" s="730"/>
      <c r="BO109" s="730"/>
      <c r="BP109" s="730"/>
      <c r="BQ109" s="730"/>
      <c r="BR109" s="730"/>
      <c r="BS109" s="730"/>
      <c r="BT109" s="730"/>
      <c r="BU109" s="730"/>
      <c r="BV109" s="730"/>
      <c r="BW109" s="730"/>
      <c r="BX109" s="730"/>
      <c r="BY109" s="730"/>
      <c r="BZ109" s="730"/>
      <c r="CA109" s="730"/>
      <c r="CB109" s="730"/>
      <c r="CC109" s="730"/>
      <c r="CD109" s="730"/>
      <c r="CE109" s="730"/>
      <c r="CF109" s="730"/>
      <c r="CG109" s="730"/>
      <c r="CH109" s="730"/>
      <c r="CI109" s="730"/>
      <c r="CJ109" s="730"/>
      <c r="CK109" s="730"/>
      <c r="CL109" s="730"/>
      <c r="CM109" s="730"/>
      <c r="CN109" s="730"/>
      <c r="CO109" s="730"/>
      <c r="CP109" s="730"/>
      <c r="CQ109" s="730"/>
      <c r="CR109" s="730"/>
      <c r="CS109" s="730"/>
      <c r="CT109" s="730"/>
      <c r="CU109" s="730"/>
      <c r="CV109" s="730"/>
      <c r="CW109" s="730"/>
      <c r="CX109" s="730"/>
      <c r="CY109" s="730"/>
      <c r="CZ109" s="730"/>
      <c r="DA109" s="730"/>
      <c r="DB109" s="730"/>
      <c r="DC109" s="730"/>
      <c r="DD109" s="730"/>
      <c r="DE109" s="730"/>
      <c r="DF109" s="730"/>
      <c r="DG109" s="730"/>
      <c r="DH109" s="730"/>
      <c r="DI109" s="730"/>
      <c r="DJ109" s="730"/>
      <c r="DK109" s="730"/>
      <c r="DL109" s="730"/>
      <c r="DM109" s="730"/>
      <c r="DN109" s="730"/>
      <c r="DO109" s="730"/>
      <c r="DP109" s="730"/>
      <c r="DQ109" s="730"/>
      <c r="DR109" s="730"/>
      <c r="DS109" s="730"/>
      <c r="DT109" s="730"/>
      <c r="DU109" s="730"/>
      <c r="DV109" s="730"/>
      <c r="DW109" s="730"/>
    </row>
    <row r="110" spans="1:127" s="18" customFormat="1" ht="42" customHeight="1" x14ac:dyDescent="0.25">
      <c r="A110" s="805"/>
      <c r="B110" s="812"/>
      <c r="C110" s="812"/>
      <c r="D110" s="812"/>
      <c r="E110" s="812"/>
      <c r="F110" s="812"/>
      <c r="G110" s="811"/>
      <c r="H110" s="667" t="s">
        <v>960</v>
      </c>
      <c r="I110" s="16" t="s">
        <v>1150</v>
      </c>
      <c r="J110" s="812"/>
      <c r="K110" s="812"/>
      <c r="L110" s="812"/>
      <c r="M110" s="812"/>
      <c r="N110" s="1062"/>
      <c r="O110" s="812"/>
      <c r="P110" s="1062"/>
      <c r="Q110" s="812"/>
      <c r="R110" s="812"/>
      <c r="S110" s="722"/>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c r="AS110" s="723"/>
      <c r="AT110" s="723"/>
      <c r="AU110" s="723"/>
      <c r="AV110" s="723"/>
      <c r="AW110" s="723"/>
      <c r="AX110" s="725"/>
      <c r="AY110" s="730"/>
      <c r="AZ110" s="730"/>
      <c r="BA110" s="730"/>
      <c r="BB110" s="730"/>
      <c r="BC110" s="730"/>
      <c r="BD110" s="730"/>
      <c r="BE110" s="730"/>
      <c r="BF110" s="730"/>
      <c r="BG110" s="730"/>
      <c r="BH110" s="730"/>
      <c r="BI110" s="730"/>
      <c r="BJ110" s="730"/>
      <c r="BK110" s="730"/>
      <c r="BL110" s="730"/>
      <c r="BM110" s="730"/>
      <c r="BN110" s="730"/>
      <c r="BO110" s="730"/>
      <c r="BP110" s="730"/>
      <c r="BQ110" s="730"/>
      <c r="BR110" s="730"/>
      <c r="BS110" s="730"/>
      <c r="BT110" s="730"/>
      <c r="BU110" s="730"/>
      <c r="BV110" s="730"/>
      <c r="BW110" s="730"/>
      <c r="BX110" s="730"/>
      <c r="BY110" s="730"/>
      <c r="BZ110" s="730"/>
      <c r="CA110" s="730"/>
      <c r="CB110" s="730"/>
      <c r="CC110" s="730"/>
      <c r="CD110" s="730"/>
      <c r="CE110" s="730"/>
      <c r="CF110" s="730"/>
      <c r="CG110" s="730"/>
      <c r="CH110" s="730"/>
      <c r="CI110" s="730"/>
      <c r="CJ110" s="730"/>
      <c r="CK110" s="730"/>
      <c r="CL110" s="730"/>
      <c r="CM110" s="730"/>
      <c r="CN110" s="730"/>
      <c r="CO110" s="730"/>
      <c r="CP110" s="730"/>
      <c r="CQ110" s="730"/>
      <c r="CR110" s="730"/>
      <c r="CS110" s="730"/>
      <c r="CT110" s="730"/>
      <c r="CU110" s="730"/>
      <c r="CV110" s="730"/>
      <c r="CW110" s="730"/>
      <c r="CX110" s="730"/>
      <c r="CY110" s="730"/>
      <c r="CZ110" s="730"/>
      <c r="DA110" s="730"/>
      <c r="DB110" s="730"/>
      <c r="DC110" s="730"/>
      <c r="DD110" s="730"/>
      <c r="DE110" s="730"/>
      <c r="DF110" s="730"/>
      <c r="DG110" s="730"/>
      <c r="DH110" s="730"/>
      <c r="DI110" s="730"/>
      <c r="DJ110" s="730"/>
      <c r="DK110" s="730"/>
      <c r="DL110" s="730"/>
      <c r="DM110" s="730"/>
      <c r="DN110" s="730"/>
      <c r="DO110" s="730"/>
      <c r="DP110" s="730"/>
      <c r="DQ110" s="730"/>
      <c r="DR110" s="730"/>
      <c r="DS110" s="730"/>
      <c r="DT110" s="730"/>
      <c r="DU110" s="730"/>
      <c r="DV110" s="730"/>
      <c r="DW110" s="730"/>
    </row>
    <row r="111" spans="1:127" s="18" customFormat="1" ht="42" customHeight="1" x14ac:dyDescent="0.25">
      <c r="A111" s="805"/>
      <c r="B111" s="812"/>
      <c r="C111" s="812"/>
      <c r="D111" s="812"/>
      <c r="E111" s="812"/>
      <c r="F111" s="812"/>
      <c r="G111" s="810" t="s">
        <v>1143</v>
      </c>
      <c r="H111" s="667" t="s">
        <v>1144</v>
      </c>
      <c r="I111" s="16" t="s">
        <v>1076</v>
      </c>
      <c r="J111" s="812"/>
      <c r="K111" s="812"/>
      <c r="L111" s="812"/>
      <c r="M111" s="812"/>
      <c r="N111" s="1062"/>
      <c r="O111" s="812"/>
      <c r="P111" s="1062"/>
      <c r="Q111" s="812"/>
      <c r="R111" s="812"/>
      <c r="S111" s="722"/>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5"/>
      <c r="AY111" s="730"/>
      <c r="AZ111" s="730"/>
      <c r="BA111" s="730"/>
      <c r="BB111" s="730"/>
      <c r="BC111" s="730"/>
      <c r="BD111" s="730"/>
      <c r="BE111" s="730"/>
      <c r="BF111" s="730"/>
      <c r="BG111" s="730"/>
      <c r="BH111" s="730"/>
      <c r="BI111" s="730"/>
      <c r="BJ111" s="730"/>
      <c r="BK111" s="730"/>
      <c r="BL111" s="730"/>
      <c r="BM111" s="730"/>
      <c r="BN111" s="730"/>
      <c r="BO111" s="730"/>
      <c r="BP111" s="730"/>
      <c r="BQ111" s="730"/>
      <c r="BR111" s="730"/>
      <c r="BS111" s="730"/>
      <c r="BT111" s="730"/>
      <c r="BU111" s="730"/>
      <c r="BV111" s="730"/>
      <c r="BW111" s="730"/>
      <c r="BX111" s="730"/>
      <c r="BY111" s="730"/>
      <c r="BZ111" s="730"/>
      <c r="CA111" s="730"/>
      <c r="CB111" s="730"/>
      <c r="CC111" s="730"/>
      <c r="CD111" s="730"/>
      <c r="CE111" s="730"/>
      <c r="CF111" s="730"/>
      <c r="CG111" s="730"/>
      <c r="CH111" s="730"/>
      <c r="CI111" s="730"/>
      <c r="CJ111" s="730"/>
      <c r="CK111" s="730"/>
      <c r="CL111" s="730"/>
      <c r="CM111" s="730"/>
      <c r="CN111" s="730"/>
      <c r="CO111" s="730"/>
      <c r="CP111" s="730"/>
      <c r="CQ111" s="730"/>
      <c r="CR111" s="730"/>
      <c r="CS111" s="730"/>
      <c r="CT111" s="730"/>
      <c r="CU111" s="730"/>
      <c r="CV111" s="730"/>
      <c r="CW111" s="730"/>
      <c r="CX111" s="730"/>
      <c r="CY111" s="730"/>
      <c r="CZ111" s="730"/>
      <c r="DA111" s="730"/>
      <c r="DB111" s="730"/>
      <c r="DC111" s="730"/>
      <c r="DD111" s="730"/>
      <c r="DE111" s="730"/>
      <c r="DF111" s="730"/>
      <c r="DG111" s="730"/>
      <c r="DH111" s="730"/>
      <c r="DI111" s="730"/>
      <c r="DJ111" s="730"/>
      <c r="DK111" s="730"/>
      <c r="DL111" s="730"/>
      <c r="DM111" s="730"/>
      <c r="DN111" s="730"/>
      <c r="DO111" s="730"/>
      <c r="DP111" s="730"/>
      <c r="DQ111" s="730"/>
      <c r="DR111" s="730"/>
      <c r="DS111" s="730"/>
      <c r="DT111" s="730"/>
      <c r="DU111" s="730"/>
      <c r="DV111" s="730"/>
      <c r="DW111" s="730"/>
    </row>
    <row r="112" spans="1:127" s="18" customFormat="1" ht="75" customHeight="1" x14ac:dyDescent="0.25">
      <c r="A112" s="805"/>
      <c r="B112" s="812"/>
      <c r="C112" s="812"/>
      <c r="D112" s="812"/>
      <c r="E112" s="812"/>
      <c r="F112" s="812"/>
      <c r="G112" s="812"/>
      <c r="H112" s="667" t="s">
        <v>1145</v>
      </c>
      <c r="I112" s="16" t="s">
        <v>193</v>
      </c>
      <c r="J112" s="812"/>
      <c r="K112" s="812"/>
      <c r="L112" s="812"/>
      <c r="M112" s="812"/>
      <c r="N112" s="1062"/>
      <c r="O112" s="812"/>
      <c r="P112" s="1062"/>
      <c r="Q112" s="812"/>
      <c r="R112" s="812"/>
      <c r="S112" s="722"/>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5"/>
      <c r="AY112" s="730"/>
      <c r="AZ112" s="730"/>
      <c r="BA112" s="730"/>
      <c r="BB112" s="730"/>
      <c r="BC112" s="730"/>
      <c r="BD112" s="730"/>
      <c r="BE112" s="730"/>
      <c r="BF112" s="730"/>
      <c r="BG112" s="730"/>
      <c r="BH112" s="730"/>
      <c r="BI112" s="730"/>
      <c r="BJ112" s="730"/>
      <c r="BK112" s="730"/>
      <c r="BL112" s="730"/>
      <c r="BM112" s="730"/>
      <c r="BN112" s="730"/>
      <c r="BO112" s="730"/>
      <c r="BP112" s="730"/>
      <c r="BQ112" s="730"/>
      <c r="BR112" s="730"/>
      <c r="BS112" s="730"/>
      <c r="BT112" s="730"/>
      <c r="BU112" s="730"/>
      <c r="BV112" s="730"/>
      <c r="BW112" s="730"/>
      <c r="BX112" s="730"/>
      <c r="BY112" s="730"/>
      <c r="BZ112" s="730"/>
      <c r="CA112" s="730"/>
      <c r="CB112" s="730"/>
      <c r="CC112" s="730"/>
      <c r="CD112" s="730"/>
      <c r="CE112" s="730"/>
      <c r="CF112" s="730"/>
      <c r="CG112" s="730"/>
      <c r="CH112" s="730"/>
      <c r="CI112" s="730"/>
      <c r="CJ112" s="730"/>
      <c r="CK112" s="730"/>
      <c r="CL112" s="730"/>
      <c r="CM112" s="730"/>
      <c r="CN112" s="730"/>
      <c r="CO112" s="730"/>
      <c r="CP112" s="730"/>
      <c r="CQ112" s="730"/>
      <c r="CR112" s="730"/>
      <c r="CS112" s="730"/>
      <c r="CT112" s="730"/>
      <c r="CU112" s="730"/>
      <c r="CV112" s="730"/>
      <c r="CW112" s="730"/>
      <c r="CX112" s="730"/>
      <c r="CY112" s="730"/>
      <c r="CZ112" s="730"/>
      <c r="DA112" s="730"/>
      <c r="DB112" s="730"/>
      <c r="DC112" s="730"/>
      <c r="DD112" s="730"/>
      <c r="DE112" s="730"/>
      <c r="DF112" s="730"/>
      <c r="DG112" s="730"/>
      <c r="DH112" s="730"/>
      <c r="DI112" s="730"/>
      <c r="DJ112" s="730"/>
      <c r="DK112" s="730"/>
      <c r="DL112" s="730"/>
      <c r="DM112" s="730"/>
      <c r="DN112" s="730"/>
      <c r="DO112" s="730"/>
      <c r="DP112" s="730"/>
      <c r="DQ112" s="730"/>
      <c r="DR112" s="730"/>
      <c r="DS112" s="730"/>
      <c r="DT112" s="730"/>
      <c r="DU112" s="730"/>
      <c r="DV112" s="730"/>
      <c r="DW112" s="730"/>
    </row>
    <row r="113" spans="1:127" s="18" customFormat="1" ht="42" customHeight="1" x14ac:dyDescent="0.25">
      <c r="A113" s="849"/>
      <c r="B113" s="811"/>
      <c r="C113" s="811"/>
      <c r="D113" s="811"/>
      <c r="E113" s="811"/>
      <c r="F113" s="811"/>
      <c r="G113" s="811"/>
      <c r="H113" s="667" t="s">
        <v>1146</v>
      </c>
      <c r="I113" s="16" t="s">
        <v>1147</v>
      </c>
      <c r="J113" s="811"/>
      <c r="K113" s="811"/>
      <c r="L113" s="811"/>
      <c r="M113" s="811"/>
      <c r="N113" s="1063"/>
      <c r="O113" s="811"/>
      <c r="P113" s="1063"/>
      <c r="Q113" s="811"/>
      <c r="R113" s="811"/>
      <c r="S113" s="722"/>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5"/>
      <c r="AY113" s="730"/>
      <c r="AZ113" s="730"/>
      <c r="BA113" s="730"/>
      <c r="BB113" s="730"/>
      <c r="BC113" s="730"/>
      <c r="BD113" s="730"/>
      <c r="BE113" s="730"/>
      <c r="BF113" s="730"/>
      <c r="BG113" s="730"/>
      <c r="BH113" s="730"/>
      <c r="BI113" s="730"/>
      <c r="BJ113" s="730"/>
      <c r="BK113" s="730"/>
      <c r="BL113" s="730"/>
      <c r="BM113" s="730"/>
      <c r="BN113" s="730"/>
      <c r="BO113" s="730"/>
      <c r="BP113" s="730"/>
      <c r="BQ113" s="730"/>
      <c r="BR113" s="730"/>
      <c r="BS113" s="730"/>
      <c r="BT113" s="730"/>
      <c r="BU113" s="730"/>
      <c r="BV113" s="730"/>
      <c r="BW113" s="730"/>
      <c r="BX113" s="730"/>
      <c r="BY113" s="730"/>
      <c r="BZ113" s="730"/>
      <c r="CA113" s="730"/>
      <c r="CB113" s="730"/>
      <c r="CC113" s="730"/>
      <c r="CD113" s="730"/>
      <c r="CE113" s="730"/>
      <c r="CF113" s="730"/>
      <c r="CG113" s="730"/>
      <c r="CH113" s="730"/>
      <c r="CI113" s="730"/>
      <c r="CJ113" s="730"/>
      <c r="CK113" s="730"/>
      <c r="CL113" s="730"/>
      <c r="CM113" s="730"/>
      <c r="CN113" s="730"/>
      <c r="CO113" s="730"/>
      <c r="CP113" s="730"/>
      <c r="CQ113" s="730"/>
      <c r="CR113" s="730"/>
      <c r="CS113" s="730"/>
      <c r="CT113" s="730"/>
      <c r="CU113" s="730"/>
      <c r="CV113" s="730"/>
      <c r="CW113" s="730"/>
      <c r="CX113" s="730"/>
      <c r="CY113" s="730"/>
      <c r="CZ113" s="730"/>
      <c r="DA113" s="730"/>
      <c r="DB113" s="730"/>
      <c r="DC113" s="730"/>
      <c r="DD113" s="730"/>
      <c r="DE113" s="730"/>
      <c r="DF113" s="730"/>
      <c r="DG113" s="730"/>
      <c r="DH113" s="730"/>
      <c r="DI113" s="730"/>
      <c r="DJ113" s="730"/>
      <c r="DK113" s="730"/>
      <c r="DL113" s="730"/>
      <c r="DM113" s="730"/>
      <c r="DN113" s="730"/>
      <c r="DO113" s="730"/>
      <c r="DP113" s="730"/>
      <c r="DQ113" s="730"/>
      <c r="DR113" s="730"/>
      <c r="DS113" s="730"/>
      <c r="DT113" s="730"/>
      <c r="DU113" s="730"/>
      <c r="DV113" s="730"/>
      <c r="DW113" s="730"/>
    </row>
    <row r="114" spans="1:127" s="707" customFormat="1" x14ac:dyDescent="0.25">
      <c r="A114" s="804">
        <v>31</v>
      </c>
      <c r="B114" s="807">
        <v>6</v>
      </c>
      <c r="C114" s="807">
        <v>1</v>
      </c>
      <c r="D114" s="807">
        <v>6</v>
      </c>
      <c r="E114" s="810" t="s">
        <v>1151</v>
      </c>
      <c r="F114" s="810" t="s">
        <v>1152</v>
      </c>
      <c r="G114" s="810" t="s">
        <v>465</v>
      </c>
      <c r="H114" s="667" t="s">
        <v>310</v>
      </c>
      <c r="I114" s="16" t="s">
        <v>802</v>
      </c>
      <c r="J114" s="810" t="s">
        <v>1153</v>
      </c>
      <c r="K114" s="810"/>
      <c r="L114" s="810" t="s">
        <v>52</v>
      </c>
      <c r="M114" s="860"/>
      <c r="N114" s="860">
        <v>26845.79</v>
      </c>
      <c r="O114" s="810"/>
      <c r="P114" s="860">
        <v>24395.85</v>
      </c>
      <c r="Q114" s="810" t="s">
        <v>1154</v>
      </c>
      <c r="R114" s="810" t="s">
        <v>1155</v>
      </c>
      <c r="S114" s="722"/>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c r="AS114" s="723"/>
      <c r="AT114" s="723"/>
      <c r="AU114" s="723"/>
      <c r="AV114" s="723"/>
      <c r="AW114" s="723"/>
      <c r="AX114" s="725"/>
      <c r="AY114" s="730"/>
      <c r="AZ114" s="730"/>
      <c r="BA114" s="730"/>
      <c r="BB114" s="730"/>
      <c r="BC114" s="730"/>
      <c r="BD114" s="730"/>
      <c r="BE114" s="730"/>
      <c r="BF114" s="730"/>
      <c r="BG114" s="730"/>
      <c r="BH114" s="730"/>
      <c r="BI114" s="730"/>
      <c r="BJ114" s="730"/>
      <c r="BK114" s="730"/>
      <c r="BL114" s="730"/>
      <c r="BM114" s="730"/>
      <c r="BN114" s="730"/>
      <c r="BO114" s="730"/>
      <c r="BP114" s="730"/>
      <c r="BQ114" s="730"/>
      <c r="BR114" s="730"/>
      <c r="BS114" s="730"/>
      <c r="BT114" s="730"/>
      <c r="BU114" s="730"/>
      <c r="BV114" s="730"/>
      <c r="BW114" s="730"/>
      <c r="BX114" s="730"/>
      <c r="BY114" s="730"/>
      <c r="BZ114" s="730"/>
      <c r="CA114" s="730"/>
      <c r="CB114" s="730"/>
      <c r="CC114" s="730"/>
      <c r="CD114" s="730"/>
      <c r="CE114" s="730"/>
      <c r="CF114" s="730"/>
      <c r="CG114" s="730"/>
      <c r="CH114" s="730"/>
      <c r="CI114" s="730"/>
      <c r="CJ114" s="730"/>
      <c r="CK114" s="730"/>
      <c r="CL114" s="730"/>
      <c r="CM114" s="730"/>
      <c r="CN114" s="730"/>
      <c r="CO114" s="730"/>
      <c r="CP114" s="730"/>
      <c r="CQ114" s="730"/>
      <c r="CR114" s="730"/>
      <c r="CS114" s="730"/>
      <c r="CT114" s="730"/>
      <c r="CU114" s="730"/>
      <c r="CV114" s="730"/>
      <c r="CW114" s="730"/>
      <c r="CX114" s="730"/>
      <c r="CY114" s="730"/>
      <c r="CZ114" s="730"/>
      <c r="DA114" s="730"/>
      <c r="DB114" s="730"/>
      <c r="DC114" s="730"/>
      <c r="DD114" s="730"/>
      <c r="DE114" s="730"/>
      <c r="DF114" s="730"/>
      <c r="DG114" s="730"/>
      <c r="DH114" s="730"/>
      <c r="DI114" s="730"/>
      <c r="DJ114" s="730"/>
      <c r="DK114" s="730"/>
      <c r="DL114" s="730"/>
      <c r="DM114" s="730"/>
      <c r="DN114" s="730"/>
      <c r="DO114" s="730"/>
      <c r="DP114" s="730"/>
      <c r="DQ114" s="730"/>
      <c r="DR114" s="730"/>
      <c r="DS114" s="730"/>
      <c r="DT114" s="730"/>
      <c r="DU114" s="730"/>
      <c r="DV114" s="730"/>
      <c r="DW114" s="730"/>
    </row>
    <row r="115" spans="1:127" s="18" customFormat="1" x14ac:dyDescent="0.25">
      <c r="A115" s="805"/>
      <c r="B115" s="807"/>
      <c r="C115" s="807"/>
      <c r="D115" s="807"/>
      <c r="E115" s="812"/>
      <c r="F115" s="812"/>
      <c r="G115" s="811"/>
      <c r="H115" s="675" t="s">
        <v>960</v>
      </c>
      <c r="I115" s="732" t="s">
        <v>1137</v>
      </c>
      <c r="J115" s="812"/>
      <c r="K115" s="812"/>
      <c r="L115" s="812"/>
      <c r="M115" s="812"/>
      <c r="N115" s="812"/>
      <c r="O115" s="812"/>
      <c r="P115" s="812"/>
      <c r="Q115" s="812"/>
      <c r="R115" s="812"/>
      <c r="S115" s="722"/>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c r="AS115" s="723"/>
      <c r="AT115" s="723"/>
      <c r="AU115" s="723"/>
      <c r="AV115" s="723"/>
      <c r="AW115" s="723"/>
      <c r="AX115" s="725"/>
      <c r="AY115" s="730"/>
      <c r="AZ115" s="730"/>
      <c r="BA115" s="730"/>
      <c r="BB115" s="730"/>
      <c r="BC115" s="730"/>
      <c r="BD115" s="730"/>
      <c r="BE115" s="730"/>
      <c r="BF115" s="730"/>
      <c r="BG115" s="730"/>
      <c r="BH115" s="730"/>
      <c r="BI115" s="730"/>
      <c r="BJ115" s="730"/>
      <c r="BK115" s="730"/>
      <c r="BL115" s="730"/>
      <c r="BM115" s="730"/>
      <c r="BN115" s="730"/>
      <c r="BO115" s="730"/>
      <c r="BP115" s="730"/>
      <c r="BQ115" s="730"/>
      <c r="BR115" s="730"/>
      <c r="BS115" s="730"/>
      <c r="BT115" s="730"/>
      <c r="BU115" s="730"/>
      <c r="BV115" s="730"/>
      <c r="BW115" s="730"/>
      <c r="BX115" s="730"/>
      <c r="BY115" s="730"/>
      <c r="BZ115" s="730"/>
      <c r="CA115" s="730"/>
      <c r="CB115" s="730"/>
      <c r="CC115" s="730"/>
      <c r="CD115" s="730"/>
      <c r="CE115" s="730"/>
      <c r="CF115" s="730"/>
      <c r="CG115" s="730"/>
      <c r="CH115" s="730"/>
      <c r="CI115" s="730"/>
      <c r="CJ115" s="730"/>
      <c r="CK115" s="730"/>
      <c r="CL115" s="730"/>
      <c r="CM115" s="730"/>
      <c r="CN115" s="730"/>
      <c r="CO115" s="730"/>
      <c r="CP115" s="730"/>
      <c r="CQ115" s="730"/>
      <c r="CR115" s="730"/>
      <c r="CS115" s="730"/>
      <c r="CT115" s="730"/>
      <c r="CU115" s="730"/>
      <c r="CV115" s="730"/>
      <c r="CW115" s="730"/>
      <c r="CX115" s="730"/>
      <c r="CY115" s="730"/>
      <c r="CZ115" s="730"/>
      <c r="DA115" s="730"/>
      <c r="DB115" s="730"/>
      <c r="DC115" s="730"/>
      <c r="DD115" s="730"/>
      <c r="DE115" s="730"/>
      <c r="DF115" s="730"/>
      <c r="DG115" s="730"/>
      <c r="DH115" s="730"/>
      <c r="DI115" s="730"/>
      <c r="DJ115" s="730"/>
      <c r="DK115" s="730"/>
      <c r="DL115" s="730"/>
      <c r="DM115" s="730"/>
      <c r="DN115" s="730"/>
      <c r="DO115" s="730"/>
      <c r="DP115" s="730"/>
      <c r="DQ115" s="730"/>
      <c r="DR115" s="730"/>
      <c r="DS115" s="730"/>
      <c r="DT115" s="730"/>
      <c r="DU115" s="730"/>
      <c r="DV115" s="730"/>
      <c r="DW115" s="730"/>
    </row>
    <row r="116" spans="1:127" s="18" customFormat="1" ht="30" x14ac:dyDescent="0.25">
      <c r="A116" s="805"/>
      <c r="B116" s="807"/>
      <c r="C116" s="807"/>
      <c r="D116" s="807"/>
      <c r="E116" s="812"/>
      <c r="F116" s="812"/>
      <c r="G116" s="810" t="s">
        <v>250</v>
      </c>
      <c r="H116" s="675" t="s">
        <v>314</v>
      </c>
      <c r="I116" s="732" t="s">
        <v>39</v>
      </c>
      <c r="J116" s="812"/>
      <c r="K116" s="812"/>
      <c r="L116" s="812"/>
      <c r="M116" s="812"/>
      <c r="N116" s="812"/>
      <c r="O116" s="812"/>
      <c r="P116" s="812"/>
      <c r="Q116" s="812"/>
      <c r="R116" s="812"/>
      <c r="S116" s="722"/>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c r="AS116" s="723"/>
      <c r="AT116" s="723"/>
      <c r="AU116" s="723"/>
      <c r="AV116" s="723"/>
      <c r="AW116" s="723"/>
      <c r="AX116" s="725"/>
      <c r="AY116" s="730"/>
      <c r="AZ116" s="730"/>
      <c r="BA116" s="730"/>
      <c r="BB116" s="730"/>
      <c r="BC116" s="730"/>
      <c r="BD116" s="730"/>
      <c r="BE116" s="730"/>
      <c r="BF116" s="730"/>
      <c r="BG116" s="730"/>
      <c r="BH116" s="730"/>
      <c r="BI116" s="730"/>
      <c r="BJ116" s="730"/>
      <c r="BK116" s="730"/>
      <c r="BL116" s="730"/>
      <c r="BM116" s="730"/>
      <c r="BN116" s="730"/>
      <c r="BO116" s="730"/>
      <c r="BP116" s="730"/>
      <c r="BQ116" s="730"/>
      <c r="BR116" s="730"/>
      <c r="BS116" s="730"/>
      <c r="BT116" s="730"/>
      <c r="BU116" s="730"/>
      <c r="BV116" s="730"/>
      <c r="BW116" s="730"/>
      <c r="BX116" s="730"/>
      <c r="BY116" s="730"/>
      <c r="BZ116" s="730"/>
      <c r="CA116" s="730"/>
      <c r="CB116" s="730"/>
      <c r="CC116" s="730"/>
      <c r="CD116" s="730"/>
      <c r="CE116" s="730"/>
      <c r="CF116" s="730"/>
      <c r="CG116" s="730"/>
      <c r="CH116" s="730"/>
      <c r="CI116" s="730"/>
      <c r="CJ116" s="730"/>
      <c r="CK116" s="730"/>
      <c r="CL116" s="730"/>
      <c r="CM116" s="730"/>
      <c r="CN116" s="730"/>
      <c r="CO116" s="730"/>
      <c r="CP116" s="730"/>
      <c r="CQ116" s="730"/>
      <c r="CR116" s="730"/>
      <c r="CS116" s="730"/>
      <c r="CT116" s="730"/>
      <c r="CU116" s="730"/>
      <c r="CV116" s="730"/>
      <c r="CW116" s="730"/>
      <c r="CX116" s="730"/>
      <c r="CY116" s="730"/>
      <c r="CZ116" s="730"/>
      <c r="DA116" s="730"/>
      <c r="DB116" s="730"/>
      <c r="DC116" s="730"/>
      <c r="DD116" s="730"/>
      <c r="DE116" s="730"/>
      <c r="DF116" s="730"/>
      <c r="DG116" s="730"/>
      <c r="DH116" s="730"/>
      <c r="DI116" s="730"/>
      <c r="DJ116" s="730"/>
      <c r="DK116" s="730"/>
      <c r="DL116" s="730"/>
      <c r="DM116" s="730"/>
      <c r="DN116" s="730"/>
      <c r="DO116" s="730"/>
      <c r="DP116" s="730"/>
      <c r="DQ116" s="730"/>
      <c r="DR116" s="730"/>
      <c r="DS116" s="730"/>
      <c r="DT116" s="730"/>
      <c r="DU116" s="730"/>
      <c r="DV116" s="730"/>
      <c r="DW116" s="730"/>
    </row>
    <row r="117" spans="1:127" s="18" customFormat="1" x14ac:dyDescent="0.25">
      <c r="A117" s="805"/>
      <c r="B117" s="807"/>
      <c r="C117" s="807"/>
      <c r="D117" s="807"/>
      <c r="E117" s="812"/>
      <c r="F117" s="812"/>
      <c r="G117" s="811"/>
      <c r="H117" s="675" t="s">
        <v>960</v>
      </c>
      <c r="I117" s="16" t="s">
        <v>1156</v>
      </c>
      <c r="J117" s="812"/>
      <c r="K117" s="812"/>
      <c r="L117" s="812"/>
      <c r="M117" s="812"/>
      <c r="N117" s="812"/>
      <c r="O117" s="812"/>
      <c r="P117" s="812"/>
      <c r="Q117" s="812"/>
      <c r="R117" s="812"/>
      <c r="S117" s="722"/>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c r="AS117" s="723"/>
      <c r="AT117" s="723"/>
      <c r="AU117" s="723"/>
      <c r="AV117" s="723"/>
      <c r="AW117" s="723"/>
      <c r="AX117" s="725"/>
      <c r="AY117" s="730"/>
      <c r="AZ117" s="730"/>
      <c r="BA117" s="730"/>
      <c r="BB117" s="730"/>
      <c r="BC117" s="730"/>
      <c r="BD117" s="730"/>
      <c r="BE117" s="730"/>
      <c r="BF117" s="730"/>
      <c r="BG117" s="730"/>
      <c r="BH117" s="730"/>
      <c r="BI117" s="730"/>
      <c r="BJ117" s="730"/>
      <c r="BK117" s="730"/>
      <c r="BL117" s="730"/>
      <c r="BM117" s="730"/>
      <c r="BN117" s="730"/>
      <c r="BO117" s="730"/>
      <c r="BP117" s="730"/>
      <c r="BQ117" s="730"/>
      <c r="BR117" s="730"/>
      <c r="BS117" s="730"/>
      <c r="BT117" s="730"/>
      <c r="BU117" s="730"/>
      <c r="BV117" s="730"/>
      <c r="BW117" s="730"/>
      <c r="BX117" s="730"/>
      <c r="BY117" s="730"/>
      <c r="BZ117" s="730"/>
      <c r="CA117" s="730"/>
      <c r="CB117" s="730"/>
      <c r="CC117" s="730"/>
      <c r="CD117" s="730"/>
      <c r="CE117" s="730"/>
      <c r="CF117" s="730"/>
      <c r="CG117" s="730"/>
      <c r="CH117" s="730"/>
      <c r="CI117" s="730"/>
      <c r="CJ117" s="730"/>
      <c r="CK117" s="730"/>
      <c r="CL117" s="730"/>
      <c r="CM117" s="730"/>
      <c r="CN117" s="730"/>
      <c r="CO117" s="730"/>
      <c r="CP117" s="730"/>
      <c r="CQ117" s="730"/>
      <c r="CR117" s="730"/>
      <c r="CS117" s="730"/>
      <c r="CT117" s="730"/>
      <c r="CU117" s="730"/>
      <c r="CV117" s="730"/>
      <c r="CW117" s="730"/>
      <c r="CX117" s="730"/>
      <c r="CY117" s="730"/>
      <c r="CZ117" s="730"/>
      <c r="DA117" s="730"/>
      <c r="DB117" s="730"/>
      <c r="DC117" s="730"/>
      <c r="DD117" s="730"/>
      <c r="DE117" s="730"/>
      <c r="DF117" s="730"/>
      <c r="DG117" s="730"/>
      <c r="DH117" s="730"/>
      <c r="DI117" s="730"/>
      <c r="DJ117" s="730"/>
      <c r="DK117" s="730"/>
      <c r="DL117" s="730"/>
      <c r="DM117" s="730"/>
      <c r="DN117" s="730"/>
      <c r="DO117" s="730"/>
      <c r="DP117" s="730"/>
      <c r="DQ117" s="730"/>
      <c r="DR117" s="730"/>
      <c r="DS117" s="730"/>
      <c r="DT117" s="730"/>
      <c r="DU117" s="730"/>
      <c r="DV117" s="730"/>
      <c r="DW117" s="730"/>
    </row>
    <row r="118" spans="1:127" s="18" customFormat="1" ht="60" x14ac:dyDescent="0.25">
      <c r="A118" s="805"/>
      <c r="B118" s="807"/>
      <c r="C118" s="807"/>
      <c r="D118" s="807"/>
      <c r="E118" s="812"/>
      <c r="F118" s="812"/>
      <c r="G118" s="667" t="s">
        <v>301</v>
      </c>
      <c r="H118" s="667" t="s">
        <v>1034</v>
      </c>
      <c r="I118" s="16" t="s">
        <v>876</v>
      </c>
      <c r="J118" s="812"/>
      <c r="K118" s="812"/>
      <c r="L118" s="812"/>
      <c r="M118" s="812"/>
      <c r="N118" s="812"/>
      <c r="O118" s="812"/>
      <c r="P118" s="812"/>
      <c r="Q118" s="812"/>
      <c r="R118" s="812"/>
      <c r="S118" s="722"/>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c r="AS118" s="723"/>
      <c r="AT118" s="723"/>
      <c r="AU118" s="723"/>
      <c r="AV118" s="723"/>
      <c r="AW118" s="723"/>
      <c r="AX118" s="725"/>
      <c r="AY118" s="730"/>
      <c r="AZ118" s="730"/>
      <c r="BA118" s="730"/>
      <c r="BB118" s="730"/>
      <c r="BC118" s="730"/>
      <c r="BD118" s="730"/>
      <c r="BE118" s="730"/>
      <c r="BF118" s="730"/>
      <c r="BG118" s="730"/>
      <c r="BH118" s="730"/>
      <c r="BI118" s="730"/>
      <c r="BJ118" s="730"/>
      <c r="BK118" s="730"/>
      <c r="BL118" s="730"/>
      <c r="BM118" s="730"/>
      <c r="BN118" s="730"/>
      <c r="BO118" s="730"/>
      <c r="BP118" s="730"/>
      <c r="BQ118" s="730"/>
      <c r="BR118" s="730"/>
      <c r="BS118" s="730"/>
      <c r="BT118" s="730"/>
      <c r="BU118" s="730"/>
      <c r="BV118" s="730"/>
      <c r="BW118" s="730"/>
      <c r="BX118" s="730"/>
      <c r="BY118" s="730"/>
      <c r="BZ118" s="730"/>
      <c r="CA118" s="730"/>
      <c r="CB118" s="730"/>
      <c r="CC118" s="730"/>
      <c r="CD118" s="730"/>
      <c r="CE118" s="730"/>
      <c r="CF118" s="730"/>
      <c r="CG118" s="730"/>
      <c r="CH118" s="730"/>
      <c r="CI118" s="730"/>
      <c r="CJ118" s="730"/>
      <c r="CK118" s="730"/>
      <c r="CL118" s="730"/>
      <c r="CM118" s="730"/>
      <c r="CN118" s="730"/>
      <c r="CO118" s="730"/>
      <c r="CP118" s="730"/>
      <c r="CQ118" s="730"/>
      <c r="CR118" s="730"/>
      <c r="CS118" s="730"/>
      <c r="CT118" s="730"/>
      <c r="CU118" s="730"/>
      <c r="CV118" s="730"/>
      <c r="CW118" s="730"/>
      <c r="CX118" s="730"/>
      <c r="CY118" s="730"/>
      <c r="CZ118" s="730"/>
      <c r="DA118" s="730"/>
      <c r="DB118" s="730"/>
      <c r="DC118" s="730"/>
      <c r="DD118" s="730"/>
      <c r="DE118" s="730"/>
      <c r="DF118" s="730"/>
      <c r="DG118" s="730"/>
      <c r="DH118" s="730"/>
      <c r="DI118" s="730"/>
      <c r="DJ118" s="730"/>
      <c r="DK118" s="730"/>
      <c r="DL118" s="730"/>
      <c r="DM118" s="730"/>
      <c r="DN118" s="730"/>
      <c r="DO118" s="730"/>
      <c r="DP118" s="730"/>
      <c r="DQ118" s="730"/>
      <c r="DR118" s="730"/>
      <c r="DS118" s="730"/>
      <c r="DT118" s="730"/>
      <c r="DU118" s="730"/>
      <c r="DV118" s="730"/>
      <c r="DW118" s="730"/>
    </row>
    <row r="119" spans="1:127" s="18" customFormat="1" ht="45" x14ac:dyDescent="0.25">
      <c r="A119" s="805"/>
      <c r="B119" s="807"/>
      <c r="C119" s="807"/>
      <c r="D119" s="807"/>
      <c r="E119" s="812"/>
      <c r="F119" s="812"/>
      <c r="G119" s="810" t="s">
        <v>1143</v>
      </c>
      <c r="H119" s="667" t="s">
        <v>1157</v>
      </c>
      <c r="I119" s="16" t="s">
        <v>53</v>
      </c>
      <c r="J119" s="812"/>
      <c r="K119" s="812"/>
      <c r="L119" s="812"/>
      <c r="M119" s="812"/>
      <c r="N119" s="812"/>
      <c r="O119" s="812"/>
      <c r="P119" s="812"/>
      <c r="Q119" s="812"/>
      <c r="R119" s="812"/>
      <c r="S119" s="722"/>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c r="AS119" s="723"/>
      <c r="AT119" s="723"/>
      <c r="AU119" s="723"/>
      <c r="AV119" s="723"/>
      <c r="AW119" s="723"/>
      <c r="AX119" s="725"/>
      <c r="AY119" s="730"/>
      <c r="AZ119" s="730"/>
      <c r="BA119" s="730"/>
      <c r="BB119" s="730"/>
      <c r="BC119" s="730"/>
      <c r="BD119" s="730"/>
      <c r="BE119" s="730"/>
      <c r="BF119" s="730"/>
      <c r="BG119" s="730"/>
      <c r="BH119" s="730"/>
      <c r="BI119" s="730"/>
      <c r="BJ119" s="730"/>
      <c r="BK119" s="730"/>
      <c r="BL119" s="730"/>
      <c r="BM119" s="730"/>
      <c r="BN119" s="730"/>
      <c r="BO119" s="730"/>
      <c r="BP119" s="730"/>
      <c r="BQ119" s="730"/>
      <c r="BR119" s="730"/>
      <c r="BS119" s="730"/>
      <c r="BT119" s="730"/>
      <c r="BU119" s="730"/>
      <c r="BV119" s="730"/>
      <c r="BW119" s="730"/>
      <c r="BX119" s="730"/>
      <c r="BY119" s="730"/>
      <c r="BZ119" s="730"/>
      <c r="CA119" s="730"/>
      <c r="CB119" s="730"/>
      <c r="CC119" s="730"/>
      <c r="CD119" s="730"/>
      <c r="CE119" s="730"/>
      <c r="CF119" s="730"/>
      <c r="CG119" s="730"/>
      <c r="CH119" s="730"/>
      <c r="CI119" s="730"/>
      <c r="CJ119" s="730"/>
      <c r="CK119" s="730"/>
      <c r="CL119" s="730"/>
      <c r="CM119" s="730"/>
      <c r="CN119" s="730"/>
      <c r="CO119" s="730"/>
      <c r="CP119" s="730"/>
      <c r="CQ119" s="730"/>
      <c r="CR119" s="730"/>
      <c r="CS119" s="730"/>
      <c r="CT119" s="730"/>
      <c r="CU119" s="730"/>
      <c r="CV119" s="730"/>
      <c r="CW119" s="730"/>
      <c r="CX119" s="730"/>
      <c r="CY119" s="730"/>
      <c r="CZ119" s="730"/>
      <c r="DA119" s="730"/>
      <c r="DB119" s="730"/>
      <c r="DC119" s="730"/>
      <c r="DD119" s="730"/>
      <c r="DE119" s="730"/>
      <c r="DF119" s="730"/>
      <c r="DG119" s="730"/>
      <c r="DH119" s="730"/>
      <c r="DI119" s="730"/>
      <c r="DJ119" s="730"/>
      <c r="DK119" s="730"/>
      <c r="DL119" s="730"/>
      <c r="DM119" s="730"/>
      <c r="DN119" s="730"/>
      <c r="DO119" s="730"/>
      <c r="DP119" s="730"/>
      <c r="DQ119" s="730"/>
      <c r="DR119" s="730"/>
      <c r="DS119" s="730"/>
      <c r="DT119" s="730"/>
      <c r="DU119" s="730"/>
      <c r="DV119" s="730"/>
      <c r="DW119" s="730"/>
    </row>
    <row r="120" spans="1:127" s="18" customFormat="1" ht="90" x14ac:dyDescent="0.25">
      <c r="A120" s="805"/>
      <c r="B120" s="807"/>
      <c r="C120" s="807"/>
      <c r="D120" s="807"/>
      <c r="E120" s="812"/>
      <c r="F120" s="812"/>
      <c r="G120" s="812"/>
      <c r="H120" s="667" t="s">
        <v>1158</v>
      </c>
      <c r="I120" s="16" t="s">
        <v>1076</v>
      </c>
      <c r="J120" s="812"/>
      <c r="K120" s="812"/>
      <c r="L120" s="812"/>
      <c r="M120" s="812"/>
      <c r="N120" s="812"/>
      <c r="O120" s="812"/>
      <c r="P120" s="812"/>
      <c r="Q120" s="812"/>
      <c r="R120" s="812"/>
      <c r="S120" s="722"/>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c r="AS120" s="723"/>
      <c r="AT120" s="723"/>
      <c r="AU120" s="723"/>
      <c r="AV120" s="723"/>
      <c r="AW120" s="723"/>
      <c r="AX120" s="725"/>
      <c r="AY120" s="730"/>
      <c r="AZ120" s="730"/>
      <c r="BA120" s="730"/>
      <c r="BB120" s="730"/>
      <c r="BC120" s="730"/>
      <c r="BD120" s="730"/>
      <c r="BE120" s="730"/>
      <c r="BF120" s="730"/>
      <c r="BG120" s="730"/>
      <c r="BH120" s="730"/>
      <c r="BI120" s="730"/>
      <c r="BJ120" s="730"/>
      <c r="BK120" s="730"/>
      <c r="BL120" s="730"/>
      <c r="BM120" s="730"/>
      <c r="BN120" s="730"/>
      <c r="BO120" s="730"/>
      <c r="BP120" s="730"/>
      <c r="BQ120" s="730"/>
      <c r="BR120" s="730"/>
      <c r="BS120" s="730"/>
      <c r="BT120" s="730"/>
      <c r="BU120" s="730"/>
      <c r="BV120" s="730"/>
      <c r="BW120" s="730"/>
      <c r="BX120" s="730"/>
      <c r="BY120" s="730"/>
      <c r="BZ120" s="730"/>
      <c r="CA120" s="730"/>
      <c r="CB120" s="730"/>
      <c r="CC120" s="730"/>
      <c r="CD120" s="730"/>
      <c r="CE120" s="730"/>
      <c r="CF120" s="730"/>
      <c r="CG120" s="730"/>
      <c r="CH120" s="730"/>
      <c r="CI120" s="730"/>
      <c r="CJ120" s="730"/>
      <c r="CK120" s="730"/>
      <c r="CL120" s="730"/>
      <c r="CM120" s="730"/>
      <c r="CN120" s="730"/>
      <c r="CO120" s="730"/>
      <c r="CP120" s="730"/>
      <c r="CQ120" s="730"/>
      <c r="CR120" s="730"/>
      <c r="CS120" s="730"/>
      <c r="CT120" s="730"/>
      <c r="CU120" s="730"/>
      <c r="CV120" s="730"/>
      <c r="CW120" s="730"/>
      <c r="CX120" s="730"/>
      <c r="CY120" s="730"/>
      <c r="CZ120" s="730"/>
      <c r="DA120" s="730"/>
      <c r="DB120" s="730"/>
      <c r="DC120" s="730"/>
      <c r="DD120" s="730"/>
      <c r="DE120" s="730"/>
      <c r="DF120" s="730"/>
      <c r="DG120" s="730"/>
      <c r="DH120" s="730"/>
      <c r="DI120" s="730"/>
      <c r="DJ120" s="730"/>
      <c r="DK120" s="730"/>
      <c r="DL120" s="730"/>
      <c r="DM120" s="730"/>
      <c r="DN120" s="730"/>
      <c r="DO120" s="730"/>
      <c r="DP120" s="730"/>
      <c r="DQ120" s="730"/>
      <c r="DR120" s="730"/>
      <c r="DS120" s="730"/>
      <c r="DT120" s="730"/>
      <c r="DU120" s="730"/>
      <c r="DV120" s="730"/>
      <c r="DW120" s="730"/>
    </row>
    <row r="121" spans="1:127" s="18" customFormat="1" ht="30" x14ac:dyDescent="0.25">
      <c r="A121" s="849"/>
      <c r="B121" s="807"/>
      <c r="C121" s="807"/>
      <c r="D121" s="807"/>
      <c r="E121" s="811"/>
      <c r="F121" s="811"/>
      <c r="G121" s="811"/>
      <c r="H121" s="667" t="s">
        <v>1146</v>
      </c>
      <c r="I121" s="16" t="s">
        <v>1159</v>
      </c>
      <c r="J121" s="811"/>
      <c r="K121" s="811"/>
      <c r="L121" s="811"/>
      <c r="M121" s="811"/>
      <c r="N121" s="811"/>
      <c r="O121" s="811"/>
      <c r="P121" s="811"/>
      <c r="Q121" s="811"/>
      <c r="R121" s="811"/>
      <c r="S121" s="722"/>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5"/>
      <c r="AY121" s="730"/>
      <c r="AZ121" s="730"/>
      <c r="BA121" s="730"/>
      <c r="BB121" s="730"/>
      <c r="BC121" s="730"/>
      <c r="BD121" s="730"/>
      <c r="BE121" s="730"/>
      <c r="BF121" s="730"/>
      <c r="BG121" s="730"/>
      <c r="BH121" s="730"/>
      <c r="BI121" s="730"/>
      <c r="BJ121" s="730"/>
      <c r="BK121" s="730"/>
      <c r="BL121" s="730"/>
      <c r="BM121" s="730"/>
      <c r="BN121" s="730"/>
      <c r="BO121" s="730"/>
      <c r="BP121" s="730"/>
      <c r="BQ121" s="730"/>
      <c r="BR121" s="730"/>
      <c r="BS121" s="730"/>
      <c r="BT121" s="730"/>
      <c r="BU121" s="730"/>
      <c r="BV121" s="730"/>
      <c r="BW121" s="730"/>
      <c r="BX121" s="730"/>
      <c r="BY121" s="730"/>
      <c r="BZ121" s="730"/>
      <c r="CA121" s="730"/>
      <c r="CB121" s="730"/>
      <c r="CC121" s="730"/>
      <c r="CD121" s="730"/>
      <c r="CE121" s="730"/>
      <c r="CF121" s="730"/>
      <c r="CG121" s="730"/>
      <c r="CH121" s="730"/>
      <c r="CI121" s="730"/>
      <c r="CJ121" s="730"/>
      <c r="CK121" s="730"/>
      <c r="CL121" s="730"/>
      <c r="CM121" s="730"/>
      <c r="CN121" s="730"/>
      <c r="CO121" s="730"/>
      <c r="CP121" s="730"/>
      <c r="CQ121" s="730"/>
      <c r="CR121" s="730"/>
      <c r="CS121" s="730"/>
      <c r="CT121" s="730"/>
      <c r="CU121" s="730"/>
      <c r="CV121" s="730"/>
      <c r="CW121" s="730"/>
      <c r="CX121" s="730"/>
      <c r="CY121" s="730"/>
      <c r="CZ121" s="730"/>
      <c r="DA121" s="730"/>
      <c r="DB121" s="730"/>
      <c r="DC121" s="730"/>
      <c r="DD121" s="730"/>
      <c r="DE121" s="730"/>
      <c r="DF121" s="730"/>
      <c r="DG121" s="730"/>
      <c r="DH121" s="730"/>
      <c r="DI121" s="730"/>
      <c r="DJ121" s="730"/>
      <c r="DK121" s="730"/>
      <c r="DL121" s="730"/>
      <c r="DM121" s="730"/>
      <c r="DN121" s="730"/>
      <c r="DO121" s="730"/>
      <c r="DP121" s="730"/>
      <c r="DQ121" s="730"/>
      <c r="DR121" s="730"/>
      <c r="DS121" s="730"/>
      <c r="DT121" s="730"/>
      <c r="DU121" s="730"/>
      <c r="DV121" s="730"/>
      <c r="DW121" s="730"/>
    </row>
    <row r="122" spans="1:127" s="18" customFormat="1" ht="87" customHeight="1" x14ac:dyDescent="0.25">
      <c r="A122" s="804">
        <v>32</v>
      </c>
      <c r="B122" s="810">
        <v>1</v>
      </c>
      <c r="C122" s="810">
        <v>1</v>
      </c>
      <c r="D122" s="810">
        <v>6</v>
      </c>
      <c r="E122" s="810" t="s">
        <v>1163</v>
      </c>
      <c r="F122" s="810" t="s">
        <v>1160</v>
      </c>
      <c r="G122" s="810" t="s">
        <v>280</v>
      </c>
      <c r="H122" s="667" t="s">
        <v>348</v>
      </c>
      <c r="I122" s="16" t="s">
        <v>802</v>
      </c>
      <c r="J122" s="810" t="s">
        <v>1161</v>
      </c>
      <c r="K122" s="810"/>
      <c r="L122" s="810" t="s">
        <v>52</v>
      </c>
      <c r="M122" s="810"/>
      <c r="N122" s="860">
        <v>45301.19</v>
      </c>
      <c r="O122" s="810"/>
      <c r="P122" s="860">
        <v>36098.1</v>
      </c>
      <c r="Q122" s="810" t="s">
        <v>1118</v>
      </c>
      <c r="R122" s="810" t="s">
        <v>1119</v>
      </c>
      <c r="S122" s="722"/>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c r="AS122" s="723"/>
      <c r="AT122" s="723"/>
      <c r="AU122" s="723"/>
      <c r="AV122" s="723"/>
      <c r="AW122" s="723"/>
      <c r="AX122" s="725"/>
      <c r="AY122" s="730"/>
      <c r="AZ122" s="730"/>
      <c r="BA122" s="730"/>
      <c r="BB122" s="730"/>
      <c r="BC122" s="730"/>
      <c r="BD122" s="730"/>
      <c r="BE122" s="730"/>
      <c r="BF122" s="730"/>
      <c r="BG122" s="730"/>
      <c r="BH122" s="730"/>
      <c r="BI122" s="730"/>
      <c r="BJ122" s="730"/>
      <c r="BK122" s="730"/>
      <c r="BL122" s="730"/>
      <c r="BM122" s="730"/>
      <c r="BN122" s="730"/>
      <c r="BO122" s="730"/>
      <c r="BP122" s="730"/>
      <c r="BQ122" s="730"/>
      <c r="BR122" s="730"/>
      <c r="BS122" s="730"/>
      <c r="BT122" s="730"/>
      <c r="BU122" s="730"/>
      <c r="BV122" s="730"/>
      <c r="BW122" s="730"/>
      <c r="BX122" s="730"/>
      <c r="BY122" s="730"/>
      <c r="BZ122" s="730"/>
      <c r="CA122" s="730"/>
      <c r="CB122" s="730"/>
      <c r="CC122" s="730"/>
      <c r="CD122" s="730"/>
      <c r="CE122" s="730"/>
      <c r="CF122" s="730"/>
      <c r="CG122" s="730"/>
      <c r="CH122" s="730"/>
      <c r="CI122" s="730"/>
      <c r="CJ122" s="730"/>
      <c r="CK122" s="730"/>
      <c r="CL122" s="730"/>
      <c r="CM122" s="730"/>
      <c r="CN122" s="730"/>
      <c r="CO122" s="730"/>
      <c r="CP122" s="730"/>
      <c r="CQ122" s="730"/>
      <c r="CR122" s="730"/>
      <c r="CS122" s="730"/>
      <c r="CT122" s="730"/>
      <c r="CU122" s="730"/>
      <c r="CV122" s="730"/>
      <c r="CW122" s="730"/>
      <c r="CX122" s="730"/>
      <c r="CY122" s="730"/>
      <c r="CZ122" s="730"/>
      <c r="DA122" s="730"/>
      <c r="DB122" s="730"/>
      <c r="DC122" s="730"/>
      <c r="DD122" s="730"/>
      <c r="DE122" s="730"/>
      <c r="DF122" s="730"/>
      <c r="DG122" s="730"/>
      <c r="DH122" s="730"/>
      <c r="DI122" s="730"/>
      <c r="DJ122" s="730"/>
      <c r="DK122" s="730"/>
      <c r="DL122" s="730"/>
      <c r="DM122" s="730"/>
      <c r="DN122" s="730"/>
      <c r="DO122" s="730"/>
      <c r="DP122" s="730"/>
      <c r="DQ122" s="730"/>
      <c r="DR122" s="730"/>
      <c r="DS122" s="730"/>
      <c r="DT122" s="730"/>
      <c r="DU122" s="730"/>
      <c r="DV122" s="730"/>
      <c r="DW122" s="730"/>
    </row>
    <row r="123" spans="1:127" s="18" customFormat="1" ht="87" customHeight="1" x14ac:dyDescent="0.25">
      <c r="A123" s="849"/>
      <c r="B123" s="811"/>
      <c r="C123" s="811"/>
      <c r="D123" s="811"/>
      <c r="E123" s="811"/>
      <c r="F123" s="811"/>
      <c r="G123" s="811"/>
      <c r="H123" s="667" t="s">
        <v>960</v>
      </c>
      <c r="I123" s="16" t="s">
        <v>1162</v>
      </c>
      <c r="J123" s="811"/>
      <c r="K123" s="811"/>
      <c r="L123" s="811"/>
      <c r="M123" s="811"/>
      <c r="N123" s="811"/>
      <c r="O123" s="811"/>
      <c r="P123" s="811"/>
      <c r="Q123" s="811"/>
      <c r="R123" s="811"/>
      <c r="S123" s="722"/>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c r="AS123" s="723"/>
      <c r="AT123" s="723"/>
      <c r="AU123" s="723"/>
      <c r="AV123" s="723"/>
      <c r="AW123" s="723"/>
      <c r="AX123" s="725"/>
      <c r="AY123" s="730"/>
      <c r="AZ123" s="730"/>
      <c r="BA123" s="730"/>
      <c r="BB123" s="730"/>
      <c r="BC123" s="730"/>
      <c r="BD123" s="730"/>
      <c r="BE123" s="730"/>
      <c r="BF123" s="730"/>
      <c r="BG123" s="730"/>
      <c r="BH123" s="730"/>
      <c r="BI123" s="730"/>
      <c r="BJ123" s="730"/>
      <c r="BK123" s="730"/>
      <c r="BL123" s="730"/>
      <c r="BM123" s="730"/>
      <c r="BN123" s="730"/>
      <c r="BO123" s="730"/>
      <c r="BP123" s="730"/>
      <c r="BQ123" s="730"/>
      <c r="BR123" s="730"/>
      <c r="BS123" s="730"/>
      <c r="BT123" s="730"/>
      <c r="BU123" s="730"/>
      <c r="BV123" s="730"/>
      <c r="BW123" s="730"/>
      <c r="BX123" s="730"/>
      <c r="BY123" s="730"/>
      <c r="BZ123" s="730"/>
      <c r="CA123" s="730"/>
      <c r="CB123" s="730"/>
      <c r="CC123" s="730"/>
      <c r="CD123" s="730"/>
      <c r="CE123" s="730"/>
      <c r="CF123" s="730"/>
      <c r="CG123" s="730"/>
      <c r="CH123" s="730"/>
      <c r="CI123" s="730"/>
      <c r="CJ123" s="730"/>
      <c r="CK123" s="730"/>
      <c r="CL123" s="730"/>
      <c r="CM123" s="730"/>
      <c r="CN123" s="730"/>
      <c r="CO123" s="730"/>
      <c r="CP123" s="730"/>
      <c r="CQ123" s="730"/>
      <c r="CR123" s="730"/>
      <c r="CS123" s="730"/>
      <c r="CT123" s="730"/>
      <c r="CU123" s="730"/>
      <c r="CV123" s="730"/>
      <c r="CW123" s="730"/>
      <c r="CX123" s="730"/>
      <c r="CY123" s="730"/>
      <c r="CZ123" s="730"/>
      <c r="DA123" s="730"/>
      <c r="DB123" s="730"/>
      <c r="DC123" s="730"/>
      <c r="DD123" s="730"/>
      <c r="DE123" s="730"/>
      <c r="DF123" s="730"/>
      <c r="DG123" s="730"/>
      <c r="DH123" s="730"/>
      <c r="DI123" s="730"/>
      <c r="DJ123" s="730"/>
      <c r="DK123" s="730"/>
      <c r="DL123" s="730"/>
      <c r="DM123" s="730"/>
      <c r="DN123" s="730"/>
      <c r="DO123" s="730"/>
      <c r="DP123" s="730"/>
      <c r="DQ123" s="730"/>
      <c r="DR123" s="730"/>
      <c r="DS123" s="730"/>
      <c r="DT123" s="730"/>
      <c r="DU123" s="730"/>
      <c r="DV123" s="730"/>
      <c r="DW123" s="730"/>
    </row>
    <row r="124" spans="1:127" s="18" customFormat="1" ht="43.5" customHeight="1" x14ac:dyDescent="0.25">
      <c r="A124" s="804">
        <v>33</v>
      </c>
      <c r="B124" s="810">
        <v>1</v>
      </c>
      <c r="C124" s="810">
        <v>1</v>
      </c>
      <c r="D124" s="810">
        <v>9</v>
      </c>
      <c r="E124" s="810" t="s">
        <v>1164</v>
      </c>
      <c r="F124" s="810" t="s">
        <v>1165</v>
      </c>
      <c r="G124" s="810" t="s">
        <v>1166</v>
      </c>
      <c r="H124" s="667" t="s">
        <v>1167</v>
      </c>
      <c r="I124" s="16" t="s">
        <v>159</v>
      </c>
      <c r="J124" s="810" t="s">
        <v>1168</v>
      </c>
      <c r="K124" s="810"/>
      <c r="L124" s="810" t="s">
        <v>124</v>
      </c>
      <c r="M124" s="810"/>
      <c r="N124" s="927">
        <v>97453.2</v>
      </c>
      <c r="O124" s="810"/>
      <c r="P124" s="860">
        <v>85799.64</v>
      </c>
      <c r="Q124" s="810" t="s">
        <v>1118</v>
      </c>
      <c r="R124" s="810" t="s">
        <v>1119</v>
      </c>
      <c r="S124" s="722"/>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c r="AS124" s="723"/>
      <c r="AT124" s="723"/>
      <c r="AU124" s="723"/>
      <c r="AV124" s="723"/>
      <c r="AW124" s="723"/>
      <c r="AX124" s="725"/>
      <c r="AY124" s="730"/>
      <c r="AZ124" s="730"/>
      <c r="BA124" s="730"/>
      <c r="BB124" s="730"/>
      <c r="BC124" s="730"/>
      <c r="BD124" s="730"/>
      <c r="BE124" s="730"/>
      <c r="BF124" s="730"/>
      <c r="BG124" s="730"/>
      <c r="BH124" s="730"/>
      <c r="BI124" s="730"/>
      <c r="BJ124" s="730"/>
      <c r="BK124" s="730"/>
      <c r="BL124" s="730"/>
      <c r="BM124" s="730"/>
      <c r="BN124" s="730"/>
      <c r="BO124" s="730"/>
      <c r="BP124" s="730"/>
      <c r="BQ124" s="730"/>
      <c r="BR124" s="730"/>
      <c r="BS124" s="730"/>
      <c r="BT124" s="730"/>
      <c r="BU124" s="730"/>
      <c r="BV124" s="730"/>
      <c r="BW124" s="730"/>
      <c r="BX124" s="730"/>
      <c r="BY124" s="730"/>
      <c r="BZ124" s="730"/>
      <c r="CA124" s="730"/>
      <c r="CB124" s="730"/>
      <c r="CC124" s="730"/>
      <c r="CD124" s="730"/>
      <c r="CE124" s="730"/>
      <c r="CF124" s="730"/>
      <c r="CG124" s="730"/>
      <c r="CH124" s="730"/>
      <c r="CI124" s="730"/>
      <c r="CJ124" s="730"/>
      <c r="CK124" s="730"/>
      <c r="CL124" s="730"/>
      <c r="CM124" s="730"/>
      <c r="CN124" s="730"/>
      <c r="CO124" s="730"/>
      <c r="CP124" s="730"/>
      <c r="CQ124" s="730"/>
      <c r="CR124" s="730"/>
      <c r="CS124" s="730"/>
      <c r="CT124" s="730"/>
      <c r="CU124" s="730"/>
      <c r="CV124" s="730"/>
      <c r="CW124" s="730"/>
      <c r="CX124" s="730"/>
      <c r="CY124" s="730"/>
      <c r="CZ124" s="730"/>
      <c r="DA124" s="730"/>
      <c r="DB124" s="730"/>
      <c r="DC124" s="730"/>
      <c r="DD124" s="730"/>
      <c r="DE124" s="730"/>
      <c r="DF124" s="730"/>
      <c r="DG124" s="730"/>
      <c r="DH124" s="730"/>
      <c r="DI124" s="730"/>
      <c r="DJ124" s="730"/>
      <c r="DK124" s="730"/>
      <c r="DL124" s="730"/>
      <c r="DM124" s="730"/>
      <c r="DN124" s="730"/>
      <c r="DO124" s="730"/>
      <c r="DP124" s="730"/>
      <c r="DQ124" s="730"/>
      <c r="DR124" s="730"/>
      <c r="DS124" s="730"/>
      <c r="DT124" s="730"/>
      <c r="DU124" s="730"/>
      <c r="DV124" s="730"/>
      <c r="DW124" s="730"/>
    </row>
    <row r="125" spans="1:127" s="18" customFormat="1" ht="27.75" customHeight="1" x14ac:dyDescent="0.25">
      <c r="A125" s="805"/>
      <c r="B125" s="812"/>
      <c r="C125" s="812"/>
      <c r="D125" s="812"/>
      <c r="E125" s="812"/>
      <c r="F125" s="812"/>
      <c r="G125" s="811"/>
      <c r="H125" s="667" t="s">
        <v>960</v>
      </c>
      <c r="I125" s="16" t="s">
        <v>1181</v>
      </c>
      <c r="J125" s="812"/>
      <c r="K125" s="812"/>
      <c r="L125" s="812"/>
      <c r="M125" s="812"/>
      <c r="N125" s="928"/>
      <c r="O125" s="812"/>
      <c r="P125" s="812"/>
      <c r="Q125" s="812"/>
      <c r="R125" s="812"/>
      <c r="S125" s="722"/>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c r="AS125" s="723"/>
      <c r="AT125" s="723"/>
      <c r="AU125" s="723"/>
      <c r="AV125" s="723"/>
      <c r="AW125" s="723"/>
      <c r="AX125" s="725"/>
      <c r="AY125" s="730"/>
      <c r="AZ125" s="730"/>
      <c r="BA125" s="730"/>
      <c r="BB125" s="730"/>
      <c r="BC125" s="730"/>
      <c r="BD125" s="730"/>
      <c r="BE125" s="730"/>
      <c r="BF125" s="730"/>
      <c r="BG125" s="730"/>
      <c r="BH125" s="730"/>
      <c r="BI125" s="730"/>
      <c r="BJ125" s="730"/>
      <c r="BK125" s="730"/>
      <c r="BL125" s="730"/>
      <c r="BM125" s="730"/>
      <c r="BN125" s="730"/>
      <c r="BO125" s="730"/>
      <c r="BP125" s="730"/>
      <c r="BQ125" s="730"/>
      <c r="BR125" s="730"/>
      <c r="BS125" s="730"/>
      <c r="BT125" s="730"/>
      <c r="BU125" s="730"/>
      <c r="BV125" s="730"/>
      <c r="BW125" s="730"/>
      <c r="BX125" s="730"/>
      <c r="BY125" s="730"/>
      <c r="BZ125" s="730"/>
      <c r="CA125" s="730"/>
      <c r="CB125" s="730"/>
      <c r="CC125" s="730"/>
      <c r="CD125" s="730"/>
      <c r="CE125" s="730"/>
      <c r="CF125" s="730"/>
      <c r="CG125" s="730"/>
      <c r="CH125" s="730"/>
      <c r="CI125" s="730"/>
      <c r="CJ125" s="730"/>
      <c r="CK125" s="730"/>
      <c r="CL125" s="730"/>
      <c r="CM125" s="730"/>
      <c r="CN125" s="730"/>
      <c r="CO125" s="730"/>
      <c r="CP125" s="730"/>
      <c r="CQ125" s="730"/>
      <c r="CR125" s="730"/>
      <c r="CS125" s="730"/>
      <c r="CT125" s="730"/>
      <c r="CU125" s="730"/>
      <c r="CV125" s="730"/>
      <c r="CW125" s="730"/>
      <c r="CX125" s="730"/>
      <c r="CY125" s="730"/>
      <c r="CZ125" s="730"/>
      <c r="DA125" s="730"/>
      <c r="DB125" s="730"/>
      <c r="DC125" s="730"/>
      <c r="DD125" s="730"/>
      <c r="DE125" s="730"/>
      <c r="DF125" s="730"/>
      <c r="DG125" s="730"/>
      <c r="DH125" s="730"/>
      <c r="DI125" s="730"/>
      <c r="DJ125" s="730"/>
      <c r="DK125" s="730"/>
      <c r="DL125" s="730"/>
      <c r="DM125" s="730"/>
      <c r="DN125" s="730"/>
      <c r="DO125" s="730"/>
      <c r="DP125" s="730"/>
      <c r="DQ125" s="730"/>
      <c r="DR125" s="730"/>
      <c r="DS125" s="730"/>
      <c r="DT125" s="730"/>
      <c r="DU125" s="730"/>
      <c r="DV125" s="730"/>
      <c r="DW125" s="730"/>
    </row>
    <row r="126" spans="1:127" s="18" customFormat="1" ht="53.25" customHeight="1" x14ac:dyDescent="0.25">
      <c r="A126" s="805"/>
      <c r="B126" s="812"/>
      <c r="C126" s="812"/>
      <c r="D126" s="812"/>
      <c r="E126" s="812"/>
      <c r="F126" s="812"/>
      <c r="G126" s="810" t="s">
        <v>1169</v>
      </c>
      <c r="H126" s="667" t="s">
        <v>1170</v>
      </c>
      <c r="I126" s="16" t="s">
        <v>39</v>
      </c>
      <c r="J126" s="812"/>
      <c r="K126" s="812"/>
      <c r="L126" s="812"/>
      <c r="M126" s="812"/>
      <c r="N126" s="928"/>
      <c r="O126" s="812"/>
      <c r="P126" s="812"/>
      <c r="Q126" s="812"/>
      <c r="R126" s="812"/>
      <c r="S126" s="722"/>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c r="AS126" s="723"/>
      <c r="AT126" s="723"/>
      <c r="AU126" s="723"/>
      <c r="AV126" s="723"/>
      <c r="AW126" s="723"/>
      <c r="AX126" s="725"/>
      <c r="AY126" s="730"/>
      <c r="AZ126" s="730"/>
      <c r="BA126" s="730"/>
      <c r="BB126" s="730"/>
      <c r="BC126" s="730"/>
      <c r="BD126" s="730"/>
      <c r="BE126" s="730"/>
      <c r="BF126" s="730"/>
      <c r="BG126" s="730"/>
      <c r="BH126" s="730"/>
      <c r="BI126" s="730"/>
      <c r="BJ126" s="730"/>
      <c r="BK126" s="730"/>
      <c r="BL126" s="730"/>
      <c r="BM126" s="730"/>
      <c r="BN126" s="730"/>
      <c r="BO126" s="730"/>
      <c r="BP126" s="730"/>
      <c r="BQ126" s="730"/>
      <c r="BR126" s="730"/>
      <c r="BS126" s="730"/>
      <c r="BT126" s="730"/>
      <c r="BU126" s="730"/>
      <c r="BV126" s="730"/>
      <c r="BW126" s="730"/>
      <c r="BX126" s="730"/>
      <c r="BY126" s="730"/>
      <c r="BZ126" s="730"/>
      <c r="CA126" s="730"/>
      <c r="CB126" s="730"/>
      <c r="CC126" s="730"/>
      <c r="CD126" s="730"/>
      <c r="CE126" s="730"/>
      <c r="CF126" s="730"/>
      <c r="CG126" s="730"/>
      <c r="CH126" s="730"/>
      <c r="CI126" s="730"/>
      <c r="CJ126" s="730"/>
      <c r="CK126" s="730"/>
      <c r="CL126" s="730"/>
      <c r="CM126" s="730"/>
      <c r="CN126" s="730"/>
      <c r="CO126" s="730"/>
      <c r="CP126" s="730"/>
      <c r="CQ126" s="730"/>
      <c r="CR126" s="730"/>
      <c r="CS126" s="730"/>
      <c r="CT126" s="730"/>
      <c r="CU126" s="730"/>
      <c r="CV126" s="730"/>
      <c r="CW126" s="730"/>
      <c r="CX126" s="730"/>
      <c r="CY126" s="730"/>
      <c r="CZ126" s="730"/>
      <c r="DA126" s="730"/>
      <c r="DB126" s="730"/>
      <c r="DC126" s="730"/>
      <c r="DD126" s="730"/>
      <c r="DE126" s="730"/>
      <c r="DF126" s="730"/>
      <c r="DG126" s="730"/>
      <c r="DH126" s="730"/>
      <c r="DI126" s="730"/>
      <c r="DJ126" s="730"/>
      <c r="DK126" s="730"/>
      <c r="DL126" s="730"/>
      <c r="DM126" s="730"/>
      <c r="DN126" s="730"/>
      <c r="DO126" s="730"/>
      <c r="DP126" s="730"/>
      <c r="DQ126" s="730"/>
      <c r="DR126" s="730"/>
      <c r="DS126" s="730"/>
      <c r="DT126" s="730"/>
      <c r="DU126" s="730"/>
      <c r="DV126" s="730"/>
      <c r="DW126" s="730"/>
    </row>
    <row r="127" spans="1:127" s="18" customFormat="1" ht="78" customHeight="1" x14ac:dyDescent="0.25">
      <c r="A127" s="805"/>
      <c r="B127" s="812"/>
      <c r="C127" s="812"/>
      <c r="D127" s="812"/>
      <c r="E127" s="812"/>
      <c r="F127" s="812"/>
      <c r="G127" s="811"/>
      <c r="H127" s="667" t="s">
        <v>1171</v>
      </c>
      <c r="I127" s="16" t="s">
        <v>1182</v>
      </c>
      <c r="J127" s="812"/>
      <c r="K127" s="812"/>
      <c r="L127" s="812"/>
      <c r="M127" s="812"/>
      <c r="N127" s="928"/>
      <c r="O127" s="812"/>
      <c r="P127" s="812"/>
      <c r="Q127" s="812"/>
      <c r="R127" s="812"/>
      <c r="S127" s="722"/>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c r="AS127" s="723"/>
      <c r="AT127" s="723"/>
      <c r="AU127" s="723"/>
      <c r="AV127" s="723"/>
      <c r="AW127" s="723"/>
      <c r="AX127" s="725"/>
      <c r="AY127" s="730"/>
      <c r="AZ127" s="730"/>
      <c r="BA127" s="730"/>
      <c r="BB127" s="730"/>
      <c r="BC127" s="730"/>
      <c r="BD127" s="730"/>
      <c r="BE127" s="730"/>
      <c r="BF127" s="730"/>
      <c r="BG127" s="730"/>
      <c r="BH127" s="730"/>
      <c r="BI127" s="730"/>
      <c r="BJ127" s="730"/>
      <c r="BK127" s="730"/>
      <c r="BL127" s="730"/>
      <c r="BM127" s="730"/>
      <c r="BN127" s="730"/>
      <c r="BO127" s="730"/>
      <c r="BP127" s="730"/>
      <c r="BQ127" s="730"/>
      <c r="BR127" s="730"/>
      <c r="BS127" s="730"/>
      <c r="BT127" s="730"/>
      <c r="BU127" s="730"/>
      <c r="BV127" s="730"/>
      <c r="BW127" s="730"/>
      <c r="BX127" s="730"/>
      <c r="BY127" s="730"/>
      <c r="BZ127" s="730"/>
      <c r="CA127" s="730"/>
      <c r="CB127" s="730"/>
      <c r="CC127" s="730"/>
      <c r="CD127" s="730"/>
      <c r="CE127" s="730"/>
      <c r="CF127" s="730"/>
      <c r="CG127" s="730"/>
      <c r="CH127" s="730"/>
      <c r="CI127" s="730"/>
      <c r="CJ127" s="730"/>
      <c r="CK127" s="730"/>
      <c r="CL127" s="730"/>
      <c r="CM127" s="730"/>
      <c r="CN127" s="730"/>
      <c r="CO127" s="730"/>
      <c r="CP127" s="730"/>
      <c r="CQ127" s="730"/>
      <c r="CR127" s="730"/>
      <c r="CS127" s="730"/>
      <c r="CT127" s="730"/>
      <c r="CU127" s="730"/>
      <c r="CV127" s="730"/>
      <c r="CW127" s="730"/>
      <c r="CX127" s="730"/>
      <c r="CY127" s="730"/>
      <c r="CZ127" s="730"/>
      <c r="DA127" s="730"/>
      <c r="DB127" s="730"/>
      <c r="DC127" s="730"/>
      <c r="DD127" s="730"/>
      <c r="DE127" s="730"/>
      <c r="DF127" s="730"/>
      <c r="DG127" s="730"/>
      <c r="DH127" s="730"/>
      <c r="DI127" s="730"/>
      <c r="DJ127" s="730"/>
      <c r="DK127" s="730"/>
      <c r="DL127" s="730"/>
      <c r="DM127" s="730"/>
      <c r="DN127" s="730"/>
      <c r="DO127" s="730"/>
      <c r="DP127" s="730"/>
      <c r="DQ127" s="730"/>
      <c r="DR127" s="730"/>
      <c r="DS127" s="730"/>
      <c r="DT127" s="730"/>
      <c r="DU127" s="730"/>
      <c r="DV127" s="730"/>
      <c r="DW127" s="730"/>
    </row>
    <row r="128" spans="1:127" s="18" customFormat="1" ht="58.5" customHeight="1" x14ac:dyDescent="0.25">
      <c r="A128" s="805"/>
      <c r="B128" s="812"/>
      <c r="C128" s="812"/>
      <c r="D128" s="812"/>
      <c r="E128" s="812"/>
      <c r="F128" s="812"/>
      <c r="G128" s="674" t="s">
        <v>1173</v>
      </c>
      <c r="H128" s="667" t="s">
        <v>1034</v>
      </c>
      <c r="I128" s="16" t="s">
        <v>1174</v>
      </c>
      <c r="J128" s="812"/>
      <c r="K128" s="812"/>
      <c r="L128" s="812"/>
      <c r="M128" s="812"/>
      <c r="N128" s="928"/>
      <c r="O128" s="812"/>
      <c r="P128" s="812"/>
      <c r="Q128" s="812"/>
      <c r="R128" s="812"/>
      <c r="S128" s="722"/>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c r="AS128" s="723"/>
      <c r="AT128" s="723"/>
      <c r="AU128" s="723"/>
      <c r="AV128" s="723"/>
      <c r="AW128" s="723"/>
      <c r="AX128" s="725"/>
      <c r="AY128" s="730"/>
      <c r="AZ128" s="730"/>
      <c r="BA128" s="730"/>
      <c r="BB128" s="730"/>
      <c r="BC128" s="730"/>
      <c r="BD128" s="730"/>
      <c r="BE128" s="730"/>
      <c r="BF128" s="730"/>
      <c r="BG128" s="730"/>
      <c r="BH128" s="730"/>
      <c r="BI128" s="730"/>
      <c r="BJ128" s="730"/>
      <c r="BK128" s="730"/>
      <c r="BL128" s="730"/>
      <c r="BM128" s="730"/>
      <c r="BN128" s="730"/>
      <c r="BO128" s="730"/>
      <c r="BP128" s="730"/>
      <c r="BQ128" s="730"/>
      <c r="BR128" s="730"/>
      <c r="BS128" s="730"/>
      <c r="BT128" s="730"/>
      <c r="BU128" s="730"/>
      <c r="BV128" s="730"/>
      <c r="BW128" s="730"/>
      <c r="BX128" s="730"/>
      <c r="BY128" s="730"/>
      <c r="BZ128" s="730"/>
      <c r="CA128" s="730"/>
      <c r="CB128" s="730"/>
      <c r="CC128" s="730"/>
      <c r="CD128" s="730"/>
      <c r="CE128" s="730"/>
      <c r="CF128" s="730"/>
      <c r="CG128" s="730"/>
      <c r="CH128" s="730"/>
      <c r="CI128" s="730"/>
      <c r="CJ128" s="730"/>
      <c r="CK128" s="730"/>
      <c r="CL128" s="730"/>
      <c r="CM128" s="730"/>
      <c r="CN128" s="730"/>
      <c r="CO128" s="730"/>
      <c r="CP128" s="730"/>
      <c r="CQ128" s="730"/>
      <c r="CR128" s="730"/>
      <c r="CS128" s="730"/>
      <c r="CT128" s="730"/>
      <c r="CU128" s="730"/>
      <c r="CV128" s="730"/>
      <c r="CW128" s="730"/>
      <c r="CX128" s="730"/>
      <c r="CY128" s="730"/>
      <c r="CZ128" s="730"/>
      <c r="DA128" s="730"/>
      <c r="DB128" s="730"/>
      <c r="DC128" s="730"/>
      <c r="DD128" s="730"/>
      <c r="DE128" s="730"/>
      <c r="DF128" s="730"/>
      <c r="DG128" s="730"/>
      <c r="DH128" s="730"/>
      <c r="DI128" s="730"/>
      <c r="DJ128" s="730"/>
      <c r="DK128" s="730"/>
      <c r="DL128" s="730"/>
      <c r="DM128" s="730"/>
      <c r="DN128" s="730"/>
      <c r="DO128" s="730"/>
      <c r="DP128" s="730"/>
      <c r="DQ128" s="730"/>
      <c r="DR128" s="730"/>
      <c r="DS128" s="730"/>
      <c r="DT128" s="730"/>
      <c r="DU128" s="730"/>
      <c r="DV128" s="730"/>
      <c r="DW128" s="730"/>
    </row>
    <row r="129" spans="1:127" s="18" customFormat="1" ht="45.75" customHeight="1" x14ac:dyDescent="0.25">
      <c r="A129" s="805"/>
      <c r="B129" s="812"/>
      <c r="C129" s="812"/>
      <c r="D129" s="812"/>
      <c r="E129" s="812"/>
      <c r="F129" s="812"/>
      <c r="G129" s="674" t="s">
        <v>1063</v>
      </c>
      <c r="H129" s="667" t="s">
        <v>1088</v>
      </c>
      <c r="I129" s="16" t="s">
        <v>39</v>
      </c>
      <c r="J129" s="812"/>
      <c r="K129" s="812"/>
      <c r="L129" s="812"/>
      <c r="M129" s="812"/>
      <c r="N129" s="928"/>
      <c r="O129" s="812"/>
      <c r="P129" s="812"/>
      <c r="Q129" s="812"/>
      <c r="R129" s="812"/>
      <c r="S129" s="722"/>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c r="AS129" s="723"/>
      <c r="AT129" s="723"/>
      <c r="AU129" s="723"/>
      <c r="AV129" s="723"/>
      <c r="AW129" s="723"/>
      <c r="AX129" s="725"/>
      <c r="AY129" s="730"/>
      <c r="AZ129" s="730"/>
      <c r="BA129" s="730"/>
      <c r="BB129" s="730"/>
      <c r="BC129" s="730"/>
      <c r="BD129" s="730"/>
      <c r="BE129" s="730"/>
      <c r="BF129" s="730"/>
      <c r="BG129" s="730"/>
      <c r="BH129" s="730"/>
      <c r="BI129" s="730"/>
      <c r="BJ129" s="730"/>
      <c r="BK129" s="730"/>
      <c r="BL129" s="730"/>
      <c r="BM129" s="730"/>
      <c r="BN129" s="730"/>
      <c r="BO129" s="730"/>
      <c r="BP129" s="730"/>
      <c r="BQ129" s="730"/>
      <c r="BR129" s="730"/>
      <c r="BS129" s="730"/>
      <c r="BT129" s="730"/>
      <c r="BU129" s="730"/>
      <c r="BV129" s="730"/>
      <c r="BW129" s="730"/>
      <c r="BX129" s="730"/>
      <c r="BY129" s="730"/>
      <c r="BZ129" s="730"/>
      <c r="CA129" s="730"/>
      <c r="CB129" s="730"/>
      <c r="CC129" s="730"/>
      <c r="CD129" s="730"/>
      <c r="CE129" s="730"/>
      <c r="CF129" s="730"/>
      <c r="CG129" s="730"/>
      <c r="CH129" s="730"/>
      <c r="CI129" s="730"/>
      <c r="CJ129" s="730"/>
      <c r="CK129" s="730"/>
      <c r="CL129" s="730"/>
      <c r="CM129" s="730"/>
      <c r="CN129" s="730"/>
      <c r="CO129" s="730"/>
      <c r="CP129" s="730"/>
      <c r="CQ129" s="730"/>
      <c r="CR129" s="730"/>
      <c r="CS129" s="730"/>
      <c r="CT129" s="730"/>
      <c r="CU129" s="730"/>
      <c r="CV129" s="730"/>
      <c r="CW129" s="730"/>
      <c r="CX129" s="730"/>
      <c r="CY129" s="730"/>
      <c r="CZ129" s="730"/>
      <c r="DA129" s="730"/>
      <c r="DB129" s="730"/>
      <c r="DC129" s="730"/>
      <c r="DD129" s="730"/>
      <c r="DE129" s="730"/>
      <c r="DF129" s="730"/>
      <c r="DG129" s="730"/>
      <c r="DH129" s="730"/>
      <c r="DI129" s="730"/>
      <c r="DJ129" s="730"/>
      <c r="DK129" s="730"/>
      <c r="DL129" s="730"/>
      <c r="DM129" s="730"/>
      <c r="DN129" s="730"/>
      <c r="DO129" s="730"/>
      <c r="DP129" s="730"/>
      <c r="DQ129" s="730"/>
      <c r="DR129" s="730"/>
      <c r="DS129" s="730"/>
      <c r="DT129" s="730"/>
      <c r="DU129" s="730"/>
      <c r="DV129" s="730"/>
      <c r="DW129" s="730"/>
    </row>
    <row r="130" spans="1:127" s="18" customFormat="1" ht="63.75" customHeight="1" x14ac:dyDescent="0.25">
      <c r="A130" s="805"/>
      <c r="B130" s="812"/>
      <c r="C130" s="812"/>
      <c r="D130" s="812"/>
      <c r="E130" s="812"/>
      <c r="F130" s="812"/>
      <c r="G130" s="810" t="s">
        <v>1175</v>
      </c>
      <c r="H130" s="667" t="s">
        <v>1176</v>
      </c>
      <c r="I130" s="16" t="s">
        <v>1177</v>
      </c>
      <c r="J130" s="812"/>
      <c r="K130" s="812"/>
      <c r="L130" s="812"/>
      <c r="M130" s="812"/>
      <c r="N130" s="928"/>
      <c r="O130" s="812"/>
      <c r="P130" s="812"/>
      <c r="Q130" s="812"/>
      <c r="R130" s="812"/>
      <c r="S130" s="722"/>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c r="AS130" s="723"/>
      <c r="AT130" s="723"/>
      <c r="AU130" s="723"/>
      <c r="AV130" s="723"/>
      <c r="AW130" s="723"/>
      <c r="AX130" s="725"/>
      <c r="AY130" s="730"/>
      <c r="AZ130" s="730"/>
      <c r="BA130" s="730"/>
      <c r="BB130" s="730"/>
      <c r="BC130" s="730"/>
      <c r="BD130" s="730"/>
      <c r="BE130" s="730"/>
      <c r="BF130" s="730"/>
      <c r="BG130" s="730"/>
      <c r="BH130" s="730"/>
      <c r="BI130" s="730"/>
      <c r="BJ130" s="730"/>
      <c r="BK130" s="730"/>
      <c r="BL130" s="730"/>
      <c r="BM130" s="730"/>
      <c r="BN130" s="730"/>
      <c r="BO130" s="730"/>
      <c r="BP130" s="730"/>
      <c r="BQ130" s="730"/>
      <c r="BR130" s="730"/>
      <c r="BS130" s="730"/>
      <c r="BT130" s="730"/>
      <c r="BU130" s="730"/>
      <c r="BV130" s="730"/>
      <c r="BW130" s="730"/>
      <c r="BX130" s="730"/>
      <c r="BY130" s="730"/>
      <c r="BZ130" s="730"/>
      <c r="CA130" s="730"/>
      <c r="CB130" s="730"/>
      <c r="CC130" s="730"/>
      <c r="CD130" s="730"/>
      <c r="CE130" s="730"/>
      <c r="CF130" s="730"/>
      <c r="CG130" s="730"/>
      <c r="CH130" s="730"/>
      <c r="CI130" s="730"/>
      <c r="CJ130" s="730"/>
      <c r="CK130" s="730"/>
      <c r="CL130" s="730"/>
      <c r="CM130" s="730"/>
      <c r="CN130" s="730"/>
      <c r="CO130" s="730"/>
      <c r="CP130" s="730"/>
      <c r="CQ130" s="730"/>
      <c r="CR130" s="730"/>
      <c r="CS130" s="730"/>
      <c r="CT130" s="730"/>
      <c r="CU130" s="730"/>
      <c r="CV130" s="730"/>
      <c r="CW130" s="730"/>
      <c r="CX130" s="730"/>
      <c r="CY130" s="730"/>
      <c r="CZ130" s="730"/>
      <c r="DA130" s="730"/>
      <c r="DB130" s="730"/>
      <c r="DC130" s="730"/>
      <c r="DD130" s="730"/>
      <c r="DE130" s="730"/>
      <c r="DF130" s="730"/>
      <c r="DG130" s="730"/>
      <c r="DH130" s="730"/>
      <c r="DI130" s="730"/>
      <c r="DJ130" s="730"/>
      <c r="DK130" s="730"/>
      <c r="DL130" s="730"/>
      <c r="DM130" s="730"/>
      <c r="DN130" s="730"/>
      <c r="DO130" s="730"/>
      <c r="DP130" s="730"/>
      <c r="DQ130" s="730"/>
      <c r="DR130" s="730"/>
      <c r="DS130" s="730"/>
      <c r="DT130" s="730"/>
      <c r="DU130" s="730"/>
      <c r="DV130" s="730"/>
      <c r="DW130" s="730"/>
    </row>
    <row r="131" spans="1:127" s="18" customFormat="1" ht="75.75" customHeight="1" x14ac:dyDescent="0.25">
      <c r="A131" s="805"/>
      <c r="B131" s="812"/>
      <c r="C131" s="812"/>
      <c r="D131" s="812"/>
      <c r="E131" s="812"/>
      <c r="F131" s="812"/>
      <c r="G131" s="811"/>
      <c r="H131" s="667" t="s">
        <v>1178</v>
      </c>
      <c r="I131" s="16" t="s">
        <v>1183</v>
      </c>
      <c r="J131" s="812"/>
      <c r="K131" s="812"/>
      <c r="L131" s="812"/>
      <c r="M131" s="812"/>
      <c r="N131" s="928"/>
      <c r="O131" s="812"/>
      <c r="P131" s="812"/>
      <c r="Q131" s="812"/>
      <c r="R131" s="812"/>
      <c r="S131" s="722"/>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c r="AS131" s="723"/>
      <c r="AT131" s="723"/>
      <c r="AU131" s="723"/>
      <c r="AV131" s="723"/>
      <c r="AW131" s="723"/>
      <c r="AX131" s="725"/>
      <c r="AY131" s="730"/>
      <c r="AZ131" s="730"/>
      <c r="BA131" s="730"/>
      <c r="BB131" s="730"/>
      <c r="BC131" s="730"/>
      <c r="BD131" s="730"/>
      <c r="BE131" s="730"/>
      <c r="BF131" s="730"/>
      <c r="BG131" s="730"/>
      <c r="BH131" s="730"/>
      <c r="BI131" s="730"/>
      <c r="BJ131" s="730"/>
      <c r="BK131" s="730"/>
      <c r="BL131" s="730"/>
      <c r="BM131" s="730"/>
      <c r="BN131" s="730"/>
      <c r="BO131" s="730"/>
      <c r="BP131" s="730"/>
      <c r="BQ131" s="730"/>
      <c r="BR131" s="730"/>
      <c r="BS131" s="730"/>
      <c r="BT131" s="730"/>
      <c r="BU131" s="730"/>
      <c r="BV131" s="730"/>
      <c r="BW131" s="730"/>
      <c r="BX131" s="730"/>
      <c r="BY131" s="730"/>
      <c r="BZ131" s="730"/>
      <c r="CA131" s="730"/>
      <c r="CB131" s="730"/>
      <c r="CC131" s="730"/>
      <c r="CD131" s="730"/>
      <c r="CE131" s="730"/>
      <c r="CF131" s="730"/>
      <c r="CG131" s="730"/>
      <c r="CH131" s="730"/>
      <c r="CI131" s="730"/>
      <c r="CJ131" s="730"/>
      <c r="CK131" s="730"/>
      <c r="CL131" s="730"/>
      <c r="CM131" s="730"/>
      <c r="CN131" s="730"/>
      <c r="CO131" s="730"/>
      <c r="CP131" s="730"/>
      <c r="CQ131" s="730"/>
      <c r="CR131" s="730"/>
      <c r="CS131" s="730"/>
      <c r="CT131" s="730"/>
      <c r="CU131" s="730"/>
      <c r="CV131" s="730"/>
      <c r="CW131" s="730"/>
      <c r="CX131" s="730"/>
      <c r="CY131" s="730"/>
      <c r="CZ131" s="730"/>
      <c r="DA131" s="730"/>
      <c r="DB131" s="730"/>
      <c r="DC131" s="730"/>
      <c r="DD131" s="730"/>
      <c r="DE131" s="730"/>
      <c r="DF131" s="730"/>
      <c r="DG131" s="730"/>
      <c r="DH131" s="730"/>
      <c r="DI131" s="730"/>
      <c r="DJ131" s="730"/>
      <c r="DK131" s="730"/>
      <c r="DL131" s="730"/>
      <c r="DM131" s="730"/>
      <c r="DN131" s="730"/>
      <c r="DO131" s="730"/>
      <c r="DP131" s="730"/>
      <c r="DQ131" s="730"/>
      <c r="DR131" s="730"/>
      <c r="DS131" s="730"/>
      <c r="DT131" s="730"/>
      <c r="DU131" s="730"/>
      <c r="DV131" s="730"/>
      <c r="DW131" s="730"/>
    </row>
    <row r="132" spans="1:127" s="18" customFormat="1" ht="35.25" customHeight="1" x14ac:dyDescent="0.25">
      <c r="A132" s="805"/>
      <c r="B132" s="812"/>
      <c r="C132" s="812"/>
      <c r="D132" s="812"/>
      <c r="E132" s="812"/>
      <c r="F132" s="812"/>
      <c r="G132" s="810" t="s">
        <v>1179</v>
      </c>
      <c r="H132" s="667" t="s">
        <v>1180</v>
      </c>
      <c r="I132" s="16" t="s">
        <v>193</v>
      </c>
      <c r="J132" s="812"/>
      <c r="K132" s="812"/>
      <c r="L132" s="812"/>
      <c r="M132" s="812"/>
      <c r="N132" s="928"/>
      <c r="O132" s="812"/>
      <c r="P132" s="812"/>
      <c r="Q132" s="812"/>
      <c r="R132" s="812"/>
      <c r="S132" s="722"/>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5"/>
      <c r="AY132" s="730"/>
      <c r="AZ132" s="730"/>
      <c r="BA132" s="730"/>
      <c r="BB132" s="730"/>
      <c r="BC132" s="730"/>
      <c r="BD132" s="730"/>
      <c r="BE132" s="730"/>
      <c r="BF132" s="730"/>
      <c r="BG132" s="730"/>
      <c r="BH132" s="730"/>
      <c r="BI132" s="730"/>
      <c r="BJ132" s="730"/>
      <c r="BK132" s="730"/>
      <c r="BL132" s="730"/>
      <c r="BM132" s="730"/>
      <c r="BN132" s="730"/>
      <c r="BO132" s="730"/>
      <c r="BP132" s="730"/>
      <c r="BQ132" s="730"/>
      <c r="BR132" s="730"/>
      <c r="BS132" s="730"/>
      <c r="BT132" s="730"/>
      <c r="BU132" s="730"/>
      <c r="BV132" s="730"/>
      <c r="BW132" s="730"/>
      <c r="BX132" s="730"/>
      <c r="BY132" s="730"/>
      <c r="BZ132" s="730"/>
      <c r="CA132" s="730"/>
      <c r="CB132" s="730"/>
      <c r="CC132" s="730"/>
      <c r="CD132" s="730"/>
      <c r="CE132" s="730"/>
      <c r="CF132" s="730"/>
      <c r="CG132" s="730"/>
      <c r="CH132" s="730"/>
      <c r="CI132" s="730"/>
      <c r="CJ132" s="730"/>
      <c r="CK132" s="730"/>
      <c r="CL132" s="730"/>
      <c r="CM132" s="730"/>
      <c r="CN132" s="730"/>
      <c r="CO132" s="730"/>
      <c r="CP132" s="730"/>
      <c r="CQ132" s="730"/>
      <c r="CR132" s="730"/>
      <c r="CS132" s="730"/>
      <c r="CT132" s="730"/>
      <c r="CU132" s="730"/>
      <c r="CV132" s="730"/>
      <c r="CW132" s="730"/>
      <c r="CX132" s="730"/>
      <c r="CY132" s="730"/>
      <c r="CZ132" s="730"/>
      <c r="DA132" s="730"/>
      <c r="DB132" s="730"/>
      <c r="DC132" s="730"/>
      <c r="DD132" s="730"/>
      <c r="DE132" s="730"/>
      <c r="DF132" s="730"/>
      <c r="DG132" s="730"/>
      <c r="DH132" s="730"/>
      <c r="DI132" s="730"/>
      <c r="DJ132" s="730"/>
      <c r="DK132" s="730"/>
      <c r="DL132" s="730"/>
      <c r="DM132" s="730"/>
      <c r="DN132" s="730"/>
      <c r="DO132" s="730"/>
      <c r="DP132" s="730"/>
      <c r="DQ132" s="730"/>
      <c r="DR132" s="730"/>
      <c r="DS132" s="730"/>
      <c r="DT132" s="730"/>
      <c r="DU132" s="730"/>
      <c r="DV132" s="730"/>
      <c r="DW132" s="730"/>
    </row>
    <row r="133" spans="1:127" s="18" customFormat="1" ht="27.75" customHeight="1" x14ac:dyDescent="0.25">
      <c r="A133" s="849"/>
      <c r="B133" s="811"/>
      <c r="C133" s="811"/>
      <c r="D133" s="811"/>
      <c r="E133" s="811"/>
      <c r="F133" s="811"/>
      <c r="G133" s="811"/>
      <c r="H133" s="667" t="s">
        <v>960</v>
      </c>
      <c r="I133" s="16" t="s">
        <v>1184</v>
      </c>
      <c r="J133" s="811"/>
      <c r="K133" s="811"/>
      <c r="L133" s="811"/>
      <c r="M133" s="811"/>
      <c r="N133" s="929"/>
      <c r="O133" s="811"/>
      <c r="P133" s="811"/>
      <c r="Q133" s="811"/>
      <c r="R133" s="811"/>
      <c r="S133" s="722"/>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5"/>
      <c r="AY133" s="730"/>
      <c r="AZ133" s="730"/>
      <c r="BA133" s="730"/>
      <c r="BB133" s="730"/>
      <c r="BC133" s="730"/>
      <c r="BD133" s="730"/>
      <c r="BE133" s="730"/>
      <c r="BF133" s="730"/>
      <c r="BG133" s="730"/>
      <c r="BH133" s="730"/>
      <c r="BI133" s="730"/>
      <c r="BJ133" s="730"/>
      <c r="BK133" s="730"/>
      <c r="BL133" s="730"/>
      <c r="BM133" s="730"/>
      <c r="BN133" s="730"/>
      <c r="BO133" s="730"/>
      <c r="BP133" s="730"/>
      <c r="BQ133" s="730"/>
      <c r="BR133" s="730"/>
      <c r="BS133" s="730"/>
      <c r="BT133" s="730"/>
      <c r="BU133" s="730"/>
      <c r="BV133" s="730"/>
      <c r="BW133" s="730"/>
      <c r="BX133" s="730"/>
      <c r="BY133" s="730"/>
      <c r="BZ133" s="730"/>
      <c r="CA133" s="730"/>
      <c r="CB133" s="730"/>
      <c r="CC133" s="730"/>
      <c r="CD133" s="730"/>
      <c r="CE133" s="730"/>
      <c r="CF133" s="730"/>
      <c r="CG133" s="730"/>
      <c r="CH133" s="730"/>
      <c r="CI133" s="730"/>
      <c r="CJ133" s="730"/>
      <c r="CK133" s="730"/>
      <c r="CL133" s="730"/>
      <c r="CM133" s="730"/>
      <c r="CN133" s="730"/>
      <c r="CO133" s="730"/>
      <c r="CP133" s="730"/>
      <c r="CQ133" s="730"/>
      <c r="CR133" s="730"/>
      <c r="CS133" s="730"/>
      <c r="CT133" s="730"/>
      <c r="CU133" s="730"/>
      <c r="CV133" s="730"/>
      <c r="CW133" s="730"/>
      <c r="CX133" s="730"/>
      <c r="CY133" s="730"/>
      <c r="CZ133" s="730"/>
      <c r="DA133" s="730"/>
      <c r="DB133" s="730"/>
      <c r="DC133" s="730"/>
      <c r="DD133" s="730"/>
      <c r="DE133" s="730"/>
      <c r="DF133" s="730"/>
      <c r="DG133" s="730"/>
      <c r="DH133" s="730"/>
      <c r="DI133" s="730"/>
      <c r="DJ133" s="730"/>
      <c r="DK133" s="730"/>
      <c r="DL133" s="730"/>
      <c r="DM133" s="730"/>
      <c r="DN133" s="730"/>
      <c r="DO133" s="730"/>
      <c r="DP133" s="730"/>
      <c r="DQ133" s="730"/>
      <c r="DR133" s="730"/>
      <c r="DS133" s="730"/>
      <c r="DT133" s="730"/>
      <c r="DU133" s="730"/>
      <c r="DV133" s="730"/>
      <c r="DW133" s="730"/>
    </row>
    <row r="134" spans="1:127" s="56" customFormat="1" ht="57" customHeight="1" x14ac:dyDescent="0.25">
      <c r="A134" s="950">
        <v>34</v>
      </c>
      <c r="B134" s="813">
        <v>6</v>
      </c>
      <c r="C134" s="813">
        <v>1</v>
      </c>
      <c r="D134" s="813">
        <v>6</v>
      </c>
      <c r="E134" s="813" t="s">
        <v>1185</v>
      </c>
      <c r="F134" s="813" t="s">
        <v>1186</v>
      </c>
      <c r="G134" s="813" t="s">
        <v>266</v>
      </c>
      <c r="H134" s="75" t="s">
        <v>1187</v>
      </c>
      <c r="I134" s="70">
        <v>6</v>
      </c>
      <c r="J134" s="813" t="s">
        <v>1188</v>
      </c>
      <c r="K134" s="813"/>
      <c r="L134" s="813" t="s">
        <v>81</v>
      </c>
      <c r="M134" s="813"/>
      <c r="N134" s="1071">
        <v>29820</v>
      </c>
      <c r="O134" s="813"/>
      <c r="P134" s="1071">
        <v>29820</v>
      </c>
      <c r="Q134" s="813" t="s">
        <v>1189</v>
      </c>
      <c r="R134" s="813" t="s">
        <v>1190</v>
      </c>
      <c r="S134" s="201"/>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3"/>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c r="DB134" s="204"/>
      <c r="DC134" s="204"/>
      <c r="DD134" s="204"/>
      <c r="DE134" s="204"/>
      <c r="DF134" s="204"/>
      <c r="DG134" s="204"/>
      <c r="DH134" s="204"/>
      <c r="DI134" s="204"/>
      <c r="DJ134" s="204"/>
      <c r="DK134" s="204"/>
      <c r="DL134" s="204"/>
      <c r="DM134" s="204"/>
      <c r="DN134" s="204"/>
      <c r="DO134" s="204"/>
      <c r="DP134" s="204"/>
      <c r="DQ134" s="204"/>
      <c r="DR134" s="204"/>
      <c r="DS134" s="204"/>
      <c r="DT134" s="204"/>
      <c r="DU134" s="204"/>
      <c r="DV134" s="204"/>
      <c r="DW134" s="204"/>
    </row>
    <row r="135" spans="1:127" s="56" customFormat="1" ht="37.5" customHeight="1" x14ac:dyDescent="0.25">
      <c r="A135" s="950"/>
      <c r="B135" s="813"/>
      <c r="C135" s="813"/>
      <c r="D135" s="813"/>
      <c r="E135" s="813"/>
      <c r="F135" s="813"/>
      <c r="G135" s="813"/>
      <c r="H135" s="70" t="s">
        <v>918</v>
      </c>
      <c r="I135" s="55" t="s">
        <v>953</v>
      </c>
      <c r="J135" s="813"/>
      <c r="K135" s="813"/>
      <c r="L135" s="813"/>
      <c r="M135" s="813"/>
      <c r="N135" s="813"/>
      <c r="O135" s="813"/>
      <c r="P135" s="813"/>
      <c r="Q135" s="813"/>
      <c r="R135" s="813"/>
      <c r="S135" s="201"/>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c r="BY135" s="204"/>
      <c r="BZ135" s="204"/>
      <c r="CA135" s="204"/>
      <c r="CB135" s="204"/>
      <c r="CC135" s="204"/>
      <c r="CD135" s="204"/>
      <c r="CE135" s="204"/>
      <c r="CF135" s="204"/>
      <c r="CG135" s="204"/>
      <c r="CH135" s="204"/>
      <c r="CI135" s="204"/>
      <c r="CJ135" s="204"/>
      <c r="CK135" s="204"/>
      <c r="CL135" s="204"/>
      <c r="CM135" s="204"/>
      <c r="CN135" s="204"/>
      <c r="CO135" s="204"/>
      <c r="CP135" s="204"/>
      <c r="CQ135" s="204"/>
      <c r="CR135" s="204"/>
      <c r="CS135" s="204"/>
      <c r="CT135" s="204"/>
      <c r="CU135" s="204"/>
      <c r="CV135" s="204"/>
      <c r="CW135" s="204"/>
      <c r="CX135" s="204"/>
      <c r="CY135" s="204"/>
      <c r="CZ135" s="204"/>
      <c r="DA135" s="204"/>
      <c r="DB135" s="204"/>
      <c r="DC135" s="204"/>
      <c r="DD135" s="204"/>
      <c r="DE135" s="204"/>
      <c r="DF135" s="204"/>
      <c r="DG135" s="204"/>
      <c r="DH135" s="204"/>
      <c r="DI135" s="204"/>
      <c r="DJ135" s="204"/>
      <c r="DK135" s="204"/>
      <c r="DL135" s="204"/>
      <c r="DM135" s="204"/>
      <c r="DN135" s="204"/>
      <c r="DO135" s="204"/>
      <c r="DP135" s="204"/>
      <c r="DQ135" s="204"/>
      <c r="DR135" s="204"/>
      <c r="DS135" s="204"/>
      <c r="DT135" s="204"/>
      <c r="DU135" s="204"/>
      <c r="DV135" s="204"/>
      <c r="DW135" s="204"/>
    </row>
    <row r="136" spans="1:127" s="18" customFormat="1" ht="31.5" customHeight="1" x14ac:dyDescent="0.25">
      <c r="A136" s="804">
        <v>35</v>
      </c>
      <c r="B136" s="810">
        <v>1</v>
      </c>
      <c r="C136" s="810">
        <v>1</v>
      </c>
      <c r="D136" s="810">
        <v>9</v>
      </c>
      <c r="E136" s="810" t="s">
        <v>1191</v>
      </c>
      <c r="F136" s="810" t="s">
        <v>1194</v>
      </c>
      <c r="G136" s="810" t="s">
        <v>1192</v>
      </c>
      <c r="H136" s="667" t="s">
        <v>1193</v>
      </c>
      <c r="I136" s="732" t="s">
        <v>39</v>
      </c>
      <c r="J136" s="810" t="s">
        <v>1194</v>
      </c>
      <c r="K136" s="810"/>
      <c r="L136" s="810" t="s">
        <v>124</v>
      </c>
      <c r="M136" s="810"/>
      <c r="N136" s="1061">
        <v>109465.99</v>
      </c>
      <c r="O136" s="810"/>
      <c r="P136" s="1061">
        <v>87116.9</v>
      </c>
      <c r="Q136" s="810" t="s">
        <v>1118</v>
      </c>
      <c r="R136" s="810" t="s">
        <v>1119</v>
      </c>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row>
    <row r="137" spans="1:127" s="18" customFormat="1" ht="49.5" customHeight="1" x14ac:dyDescent="0.25">
      <c r="A137" s="805"/>
      <c r="B137" s="812"/>
      <c r="C137" s="812"/>
      <c r="D137" s="812"/>
      <c r="E137" s="812"/>
      <c r="F137" s="812"/>
      <c r="G137" s="811"/>
      <c r="H137" s="667" t="s">
        <v>1195</v>
      </c>
      <c r="I137" s="732" t="s">
        <v>1198</v>
      </c>
      <c r="J137" s="812"/>
      <c r="K137" s="812"/>
      <c r="L137" s="812"/>
      <c r="M137" s="812"/>
      <c r="N137" s="1062"/>
      <c r="O137" s="812"/>
      <c r="P137" s="1062"/>
      <c r="Q137" s="812"/>
      <c r="R137" s="812"/>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row>
    <row r="138" spans="1:127" s="18" customFormat="1" ht="62.25" customHeight="1" x14ac:dyDescent="0.25">
      <c r="A138" s="805"/>
      <c r="B138" s="812"/>
      <c r="C138" s="812"/>
      <c r="D138" s="812"/>
      <c r="E138" s="812"/>
      <c r="F138" s="812"/>
      <c r="G138" s="674" t="s">
        <v>1173</v>
      </c>
      <c r="H138" s="667" t="s">
        <v>1034</v>
      </c>
      <c r="I138" s="732" t="s">
        <v>39</v>
      </c>
      <c r="J138" s="812"/>
      <c r="K138" s="812"/>
      <c r="L138" s="812"/>
      <c r="M138" s="812"/>
      <c r="N138" s="1062"/>
      <c r="O138" s="812"/>
      <c r="P138" s="1062"/>
      <c r="Q138" s="812"/>
      <c r="R138" s="812"/>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row>
    <row r="139" spans="1:127" s="18" customFormat="1" ht="49.5" customHeight="1" x14ac:dyDescent="0.25">
      <c r="A139" s="805"/>
      <c r="B139" s="812"/>
      <c r="C139" s="812"/>
      <c r="D139" s="812"/>
      <c r="E139" s="812"/>
      <c r="F139" s="812"/>
      <c r="G139" s="667" t="s">
        <v>1063</v>
      </c>
      <c r="H139" s="667" t="s">
        <v>1088</v>
      </c>
      <c r="I139" s="732" t="s">
        <v>39</v>
      </c>
      <c r="J139" s="812"/>
      <c r="K139" s="812"/>
      <c r="L139" s="812"/>
      <c r="M139" s="812"/>
      <c r="N139" s="1062"/>
      <c r="O139" s="812"/>
      <c r="P139" s="1062"/>
      <c r="Q139" s="812"/>
      <c r="R139" s="812"/>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row>
    <row r="140" spans="1:127" s="18" customFormat="1" ht="60" customHeight="1" x14ac:dyDescent="0.25">
      <c r="A140" s="805"/>
      <c r="B140" s="812"/>
      <c r="C140" s="812"/>
      <c r="D140" s="812"/>
      <c r="E140" s="812"/>
      <c r="F140" s="812"/>
      <c r="G140" s="810" t="s">
        <v>1175</v>
      </c>
      <c r="H140" s="667" t="s">
        <v>1196</v>
      </c>
      <c r="I140" s="732" t="s">
        <v>1197</v>
      </c>
      <c r="J140" s="812"/>
      <c r="K140" s="812"/>
      <c r="L140" s="812"/>
      <c r="M140" s="812"/>
      <c r="N140" s="1062"/>
      <c r="O140" s="812"/>
      <c r="P140" s="1062"/>
      <c r="Q140" s="812"/>
      <c r="R140" s="812"/>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row>
    <row r="141" spans="1:127" s="18" customFormat="1" ht="81" customHeight="1" x14ac:dyDescent="0.25">
      <c r="A141" s="805"/>
      <c r="B141" s="812"/>
      <c r="C141" s="812"/>
      <c r="D141" s="812"/>
      <c r="E141" s="812"/>
      <c r="F141" s="812"/>
      <c r="G141" s="811"/>
      <c r="H141" s="667" t="s">
        <v>1178</v>
      </c>
      <c r="I141" s="732" t="s">
        <v>1199</v>
      </c>
      <c r="J141" s="812"/>
      <c r="K141" s="812"/>
      <c r="L141" s="812"/>
      <c r="M141" s="812"/>
      <c r="N141" s="1062"/>
      <c r="O141" s="812"/>
      <c r="P141" s="1062"/>
      <c r="Q141" s="812"/>
      <c r="R141" s="812"/>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row>
    <row r="142" spans="1:127" s="18" customFormat="1" ht="33.75" customHeight="1" x14ac:dyDescent="0.25">
      <c r="A142" s="805"/>
      <c r="B142" s="812"/>
      <c r="C142" s="812"/>
      <c r="D142" s="812"/>
      <c r="E142" s="812"/>
      <c r="F142" s="812"/>
      <c r="G142" s="810" t="s">
        <v>1036</v>
      </c>
      <c r="H142" s="674" t="s">
        <v>495</v>
      </c>
      <c r="I142" s="732" t="s">
        <v>1076</v>
      </c>
      <c r="J142" s="812"/>
      <c r="K142" s="812"/>
      <c r="L142" s="812"/>
      <c r="M142" s="812"/>
      <c r="N142" s="1062"/>
      <c r="O142" s="812"/>
      <c r="P142" s="1062"/>
      <c r="Q142" s="812"/>
      <c r="R142" s="812"/>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row>
    <row r="143" spans="1:127" s="18" customFormat="1" ht="32.25" customHeight="1" x14ac:dyDescent="0.25">
      <c r="A143" s="805"/>
      <c r="B143" s="812"/>
      <c r="C143" s="812"/>
      <c r="D143" s="812"/>
      <c r="E143" s="812"/>
      <c r="F143" s="812"/>
      <c r="G143" s="812"/>
      <c r="H143" s="810" t="s">
        <v>416</v>
      </c>
      <c r="I143" s="1067" t="s">
        <v>1200</v>
      </c>
      <c r="J143" s="812"/>
      <c r="K143" s="812"/>
      <c r="L143" s="812"/>
      <c r="M143" s="812"/>
      <c r="N143" s="1062"/>
      <c r="O143" s="812"/>
      <c r="P143" s="1062"/>
      <c r="Q143" s="812"/>
      <c r="R143" s="812"/>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row>
    <row r="144" spans="1:127" s="18" customFormat="1" ht="31.5" customHeight="1" x14ac:dyDescent="0.25">
      <c r="A144" s="849"/>
      <c r="B144" s="811"/>
      <c r="C144" s="811"/>
      <c r="D144" s="811"/>
      <c r="E144" s="811"/>
      <c r="F144" s="811"/>
      <c r="G144" s="811"/>
      <c r="H144" s="811"/>
      <c r="I144" s="1068"/>
      <c r="J144" s="811"/>
      <c r="K144" s="811"/>
      <c r="L144" s="811"/>
      <c r="M144" s="811"/>
      <c r="N144" s="1063"/>
      <c r="O144" s="811"/>
      <c r="P144" s="1063"/>
      <c r="Q144" s="811"/>
      <c r="R144" s="811"/>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row>
    <row r="146" spans="13:16" x14ac:dyDescent="0.25">
      <c r="M146" s="957" t="s">
        <v>242</v>
      </c>
      <c r="N146" s="957"/>
      <c r="O146" s="957" t="s">
        <v>243</v>
      </c>
      <c r="P146" s="957"/>
    </row>
    <row r="147" spans="13:16" x14ac:dyDescent="0.25">
      <c r="M147" s="89" t="s">
        <v>244</v>
      </c>
      <c r="N147" s="89" t="s">
        <v>245</v>
      </c>
      <c r="O147" s="54" t="s">
        <v>244</v>
      </c>
      <c r="P147" s="54" t="s">
        <v>245</v>
      </c>
    </row>
    <row r="148" spans="13:16" ht="15.75" customHeight="1" x14ac:dyDescent="0.25">
      <c r="M148" s="62">
        <v>9</v>
      </c>
      <c r="N148" s="207">
        <f>O7+O8+P8+O9+O10+O11+P36+P37+P41+P42</f>
        <v>378511.37</v>
      </c>
      <c r="O148" s="62">
        <v>26</v>
      </c>
      <c r="P148" s="308">
        <f>O12+O14+O19+O21+O23+O25+O30+O32+O34+P50+P58+P62+P64+P75+P83+P85+P87+P91+P93+P103+P107+P114+P122+P124+P134+P136</f>
        <v>1326641.3600000001</v>
      </c>
    </row>
    <row r="149" spans="13:16" x14ac:dyDescent="0.25">
      <c r="P149" s="208"/>
    </row>
    <row r="150" spans="13:16" x14ac:dyDescent="0.25">
      <c r="N150" s="209"/>
      <c r="P150" s="208"/>
    </row>
  </sheetData>
  <mergeCells count="496">
    <mergeCell ref="Q136:Q144"/>
    <mergeCell ref="R136:R144"/>
    <mergeCell ref="G140:G141"/>
    <mergeCell ref="G142:G144"/>
    <mergeCell ref="H143:H144"/>
    <mergeCell ref="I143:I144"/>
    <mergeCell ref="F136:F144"/>
    <mergeCell ref="G136:G137"/>
    <mergeCell ref="J136:J144"/>
    <mergeCell ref="K136:K144"/>
    <mergeCell ref="L136:L144"/>
    <mergeCell ref="M136:M144"/>
    <mergeCell ref="A136:A144"/>
    <mergeCell ref="B136:B144"/>
    <mergeCell ref="C136:C144"/>
    <mergeCell ref="D136:D144"/>
    <mergeCell ref="E136:E144"/>
    <mergeCell ref="M146:N146"/>
    <mergeCell ref="O146:P146"/>
    <mergeCell ref="N136:N144"/>
    <mergeCell ref="O136:O144"/>
    <mergeCell ref="P136:P144"/>
    <mergeCell ref="R134:R135"/>
    <mergeCell ref="L134:L135"/>
    <mergeCell ref="M134:M135"/>
    <mergeCell ref="N134:N135"/>
    <mergeCell ref="O134:O135"/>
    <mergeCell ref="P134:P135"/>
    <mergeCell ref="Q134:Q135"/>
    <mergeCell ref="A134:A135"/>
    <mergeCell ref="B134:B135"/>
    <mergeCell ref="C134:C135"/>
    <mergeCell ref="D134:D135"/>
    <mergeCell ref="E134:E135"/>
    <mergeCell ref="F134:F135"/>
    <mergeCell ref="G134:G135"/>
    <mergeCell ref="J134:J135"/>
    <mergeCell ref="K134:K135"/>
    <mergeCell ref="R124:R133"/>
    <mergeCell ref="G126:G127"/>
    <mergeCell ref="G130:G131"/>
    <mergeCell ref="G132:G133"/>
    <mergeCell ref="G124:G125"/>
    <mergeCell ref="J124:J133"/>
    <mergeCell ref="K124:K133"/>
    <mergeCell ref="L124:L133"/>
    <mergeCell ref="M124:M133"/>
    <mergeCell ref="N124:N133"/>
    <mergeCell ref="A124:A133"/>
    <mergeCell ref="B124:B133"/>
    <mergeCell ref="C124:C133"/>
    <mergeCell ref="D124:D133"/>
    <mergeCell ref="E124:E133"/>
    <mergeCell ref="F124:F133"/>
    <mergeCell ref="Q122:Q123"/>
    <mergeCell ref="O124:O133"/>
    <mergeCell ref="P124:P133"/>
    <mergeCell ref="Q124:Q133"/>
    <mergeCell ref="A122:A123"/>
    <mergeCell ref="B122:B123"/>
    <mergeCell ref="C122:C123"/>
    <mergeCell ref="D122:D123"/>
    <mergeCell ref="E122:E123"/>
    <mergeCell ref="F122:F123"/>
    <mergeCell ref="O122:O123"/>
    <mergeCell ref="P122:P123"/>
    <mergeCell ref="R122:R123"/>
    <mergeCell ref="G122:G123"/>
    <mergeCell ref="J122:J123"/>
    <mergeCell ref="K122:K123"/>
    <mergeCell ref="L122:L123"/>
    <mergeCell ref="M122:M123"/>
    <mergeCell ref="N122:N123"/>
    <mergeCell ref="R114:R121"/>
    <mergeCell ref="G116:G117"/>
    <mergeCell ref="G119:G121"/>
    <mergeCell ref="J114:J121"/>
    <mergeCell ref="K114:K121"/>
    <mergeCell ref="L114:L121"/>
    <mergeCell ref="M114:M121"/>
    <mergeCell ref="N114:N121"/>
    <mergeCell ref="O114:O121"/>
    <mergeCell ref="A114:A121"/>
    <mergeCell ref="B114:B121"/>
    <mergeCell ref="C114:C121"/>
    <mergeCell ref="D114:D121"/>
    <mergeCell ref="E114:E121"/>
    <mergeCell ref="F114:F121"/>
    <mergeCell ref="G114:G115"/>
    <mergeCell ref="P114:P121"/>
    <mergeCell ref="Q114:Q121"/>
    <mergeCell ref="R107:R113"/>
    <mergeCell ref="G109:G110"/>
    <mergeCell ref="G111:G113"/>
    <mergeCell ref="G107:G108"/>
    <mergeCell ref="J107:J113"/>
    <mergeCell ref="K107:K113"/>
    <mergeCell ref="L107:L113"/>
    <mergeCell ref="M107:M113"/>
    <mergeCell ref="N107:N113"/>
    <mergeCell ref="A107:A113"/>
    <mergeCell ref="B107:B113"/>
    <mergeCell ref="C107:C113"/>
    <mergeCell ref="D107:D113"/>
    <mergeCell ref="E107:E113"/>
    <mergeCell ref="F107:F113"/>
    <mergeCell ref="Q103:Q106"/>
    <mergeCell ref="B103:B106"/>
    <mergeCell ref="C103:C106"/>
    <mergeCell ref="D103:D106"/>
    <mergeCell ref="E103:E106"/>
    <mergeCell ref="F103:F106"/>
    <mergeCell ref="G103:G104"/>
    <mergeCell ref="J103:J106"/>
    <mergeCell ref="O107:O113"/>
    <mergeCell ref="P107:P113"/>
    <mergeCell ref="Q107:Q113"/>
    <mergeCell ref="R103:R106"/>
    <mergeCell ref="G105:G106"/>
    <mergeCell ref="K103:K106"/>
    <mergeCell ref="L103:L106"/>
    <mergeCell ref="M103:M106"/>
    <mergeCell ref="N103:N106"/>
    <mergeCell ref="O103:O106"/>
    <mergeCell ref="P103:P106"/>
    <mergeCell ref="A103:A106"/>
    <mergeCell ref="O93:O102"/>
    <mergeCell ref="P93:P102"/>
    <mergeCell ref="Q93:Q102"/>
    <mergeCell ref="R93:R102"/>
    <mergeCell ref="G95:G96"/>
    <mergeCell ref="G99:G100"/>
    <mergeCell ref="G101:G102"/>
    <mergeCell ref="G93:G94"/>
    <mergeCell ref="J93:J102"/>
    <mergeCell ref="K93:K102"/>
    <mergeCell ref="L93:L102"/>
    <mergeCell ref="M93:M102"/>
    <mergeCell ref="N93:N102"/>
    <mergeCell ref="A91:A92"/>
    <mergeCell ref="B91:B92"/>
    <mergeCell ref="C91:C92"/>
    <mergeCell ref="D91:D92"/>
    <mergeCell ref="E91:E92"/>
    <mergeCell ref="F91:F92"/>
    <mergeCell ref="A93:A102"/>
    <mergeCell ref="B93:B102"/>
    <mergeCell ref="C93:C102"/>
    <mergeCell ref="D93:D102"/>
    <mergeCell ref="E93:E102"/>
    <mergeCell ref="F93:F102"/>
    <mergeCell ref="O87:O90"/>
    <mergeCell ref="O91:O92"/>
    <mergeCell ref="P91:P92"/>
    <mergeCell ref="Q91:Q92"/>
    <mergeCell ref="R91:R92"/>
    <mergeCell ref="L91:L92"/>
    <mergeCell ref="M91:M92"/>
    <mergeCell ref="N91:N92"/>
    <mergeCell ref="G91:G92"/>
    <mergeCell ref="J91:J92"/>
    <mergeCell ref="K91:K92"/>
    <mergeCell ref="Q85:Q86"/>
    <mergeCell ref="R85:R86"/>
    <mergeCell ref="L85:L86"/>
    <mergeCell ref="M85:M86"/>
    <mergeCell ref="N85:N86"/>
    <mergeCell ref="O85:O86"/>
    <mergeCell ref="P85:P86"/>
    <mergeCell ref="A87:A90"/>
    <mergeCell ref="B87:B90"/>
    <mergeCell ref="C87:C90"/>
    <mergeCell ref="D87:D90"/>
    <mergeCell ref="E87:E90"/>
    <mergeCell ref="F87:F90"/>
    <mergeCell ref="G87:G88"/>
    <mergeCell ref="P87:P90"/>
    <mergeCell ref="Q87:Q90"/>
    <mergeCell ref="R87:R90"/>
    <mergeCell ref="G89:G90"/>
    <mergeCell ref="J89:J90"/>
    <mergeCell ref="J87:J88"/>
    <mergeCell ref="K87:K90"/>
    <mergeCell ref="L87:L90"/>
    <mergeCell ref="M87:M90"/>
    <mergeCell ref="N87:N90"/>
    <mergeCell ref="K85:K86"/>
    <mergeCell ref="A85:A86"/>
    <mergeCell ref="B85:B86"/>
    <mergeCell ref="C85:C86"/>
    <mergeCell ref="D85:D86"/>
    <mergeCell ref="E85:E86"/>
    <mergeCell ref="F85:F86"/>
    <mergeCell ref="G85:G86"/>
    <mergeCell ref="J85:J86"/>
    <mergeCell ref="O75:O82"/>
    <mergeCell ref="P75:P82"/>
    <mergeCell ref="Q75:Q82"/>
    <mergeCell ref="R75:R82"/>
    <mergeCell ref="G79:G80"/>
    <mergeCell ref="G81:G82"/>
    <mergeCell ref="A83:A84"/>
    <mergeCell ref="B83:B84"/>
    <mergeCell ref="C83:C84"/>
    <mergeCell ref="D83:D84"/>
    <mergeCell ref="E83:E84"/>
    <mergeCell ref="F83:F84"/>
    <mergeCell ref="G83:G84"/>
    <mergeCell ref="J83:J84"/>
    <mergeCell ref="K83:K84"/>
    <mergeCell ref="R83:R84"/>
    <mergeCell ref="L83:L84"/>
    <mergeCell ref="M83:M84"/>
    <mergeCell ref="N83:N84"/>
    <mergeCell ref="O83:O84"/>
    <mergeCell ref="P83:P84"/>
    <mergeCell ref="Q83:Q84"/>
    <mergeCell ref="G75:G76"/>
    <mergeCell ref="J75:J82"/>
    <mergeCell ref="K75:K82"/>
    <mergeCell ref="L75:L82"/>
    <mergeCell ref="M75:M82"/>
    <mergeCell ref="N75:N82"/>
    <mergeCell ref="A75:A82"/>
    <mergeCell ref="B75:B82"/>
    <mergeCell ref="C75:C82"/>
    <mergeCell ref="D75:D82"/>
    <mergeCell ref="E75:E82"/>
    <mergeCell ref="F75:F82"/>
    <mergeCell ref="R64:R74"/>
    <mergeCell ref="G68:G69"/>
    <mergeCell ref="G70:G71"/>
    <mergeCell ref="G72:G74"/>
    <mergeCell ref="G64:G65"/>
    <mergeCell ref="J64:J74"/>
    <mergeCell ref="K64:K74"/>
    <mergeCell ref="L64:L74"/>
    <mergeCell ref="M64:M74"/>
    <mergeCell ref="N64:N74"/>
    <mergeCell ref="A64:A74"/>
    <mergeCell ref="B64:B74"/>
    <mergeCell ref="C64:C74"/>
    <mergeCell ref="D64:D74"/>
    <mergeCell ref="E64:E74"/>
    <mergeCell ref="F64:F74"/>
    <mergeCell ref="O62:O63"/>
    <mergeCell ref="P62:P63"/>
    <mergeCell ref="Q62:Q63"/>
    <mergeCell ref="D62:D63"/>
    <mergeCell ref="E62:E63"/>
    <mergeCell ref="F62:F63"/>
    <mergeCell ref="O64:O74"/>
    <mergeCell ref="P64:P74"/>
    <mergeCell ref="Q64:Q74"/>
    <mergeCell ref="A58:A61"/>
    <mergeCell ref="R62:R63"/>
    <mergeCell ref="G62:G63"/>
    <mergeCell ref="J62:J63"/>
    <mergeCell ref="K62:K63"/>
    <mergeCell ref="L62:L63"/>
    <mergeCell ref="M62:M63"/>
    <mergeCell ref="N62:N63"/>
    <mergeCell ref="A62:A63"/>
    <mergeCell ref="B62:B63"/>
    <mergeCell ref="C62:C63"/>
    <mergeCell ref="B58:B61"/>
    <mergeCell ref="C58:C61"/>
    <mergeCell ref="D58:D61"/>
    <mergeCell ref="E58:E61"/>
    <mergeCell ref="F58:F61"/>
    <mergeCell ref="G58:G59"/>
    <mergeCell ref="J58:J61"/>
    <mergeCell ref="Q58:Q61"/>
    <mergeCell ref="R58:R61"/>
    <mergeCell ref="G60:G61"/>
    <mergeCell ref="K58:K61"/>
    <mergeCell ref="L58:L61"/>
    <mergeCell ref="M58:M61"/>
    <mergeCell ref="N58:N61"/>
    <mergeCell ref="O58:O61"/>
    <mergeCell ref="P58:P61"/>
    <mergeCell ref="R50:R57"/>
    <mergeCell ref="G52:G53"/>
    <mergeCell ref="G54:G55"/>
    <mergeCell ref="H54:H55"/>
    <mergeCell ref="I54:I55"/>
    <mergeCell ref="G56:G57"/>
    <mergeCell ref="G50:G51"/>
    <mergeCell ref="J50:J57"/>
    <mergeCell ref="K50:K57"/>
    <mergeCell ref="L50:L57"/>
    <mergeCell ref="M50:M57"/>
    <mergeCell ref="N50:N57"/>
    <mergeCell ref="A50:A57"/>
    <mergeCell ref="B50:B57"/>
    <mergeCell ref="C50:C57"/>
    <mergeCell ref="D50:D57"/>
    <mergeCell ref="E50:E57"/>
    <mergeCell ref="F50:F57"/>
    <mergeCell ref="O50:O57"/>
    <mergeCell ref="P50:P57"/>
    <mergeCell ref="Q50:Q57"/>
    <mergeCell ref="A42:A49"/>
    <mergeCell ref="B42:B49"/>
    <mergeCell ref="C42:C49"/>
    <mergeCell ref="D42:D49"/>
    <mergeCell ref="E42:E49"/>
    <mergeCell ref="F42:F49"/>
    <mergeCell ref="J42:J49"/>
    <mergeCell ref="K42:K49"/>
    <mergeCell ref="R42:R49"/>
    <mergeCell ref="G44:G45"/>
    <mergeCell ref="G46:G47"/>
    <mergeCell ref="G48:G49"/>
    <mergeCell ref="L42:L49"/>
    <mergeCell ref="M42:M49"/>
    <mergeCell ref="N42:N49"/>
    <mergeCell ref="O42:O49"/>
    <mergeCell ref="P42:P49"/>
    <mergeCell ref="Q42:Q49"/>
    <mergeCell ref="P37:P40"/>
    <mergeCell ref="Q37:Q40"/>
    <mergeCell ref="R37:R40"/>
    <mergeCell ref="G39:G40"/>
    <mergeCell ref="F37:F40"/>
    <mergeCell ref="G37:G38"/>
    <mergeCell ref="J37:J40"/>
    <mergeCell ref="K37:K40"/>
    <mergeCell ref="L37:L40"/>
    <mergeCell ref="M37:M40"/>
    <mergeCell ref="J34:J35"/>
    <mergeCell ref="K34:K35"/>
    <mergeCell ref="L34:L35"/>
    <mergeCell ref="M34:M35"/>
    <mergeCell ref="N34:N35"/>
    <mergeCell ref="O34:O35"/>
    <mergeCell ref="A37:A40"/>
    <mergeCell ref="B37:B40"/>
    <mergeCell ref="C37:C40"/>
    <mergeCell ref="D37:D40"/>
    <mergeCell ref="E37:E40"/>
    <mergeCell ref="N37:N40"/>
    <mergeCell ref="O37:O40"/>
    <mergeCell ref="Q32:Q33"/>
    <mergeCell ref="R32:R33"/>
    <mergeCell ref="A34:A35"/>
    <mergeCell ref="B34:B35"/>
    <mergeCell ref="C34:C35"/>
    <mergeCell ref="D34:D35"/>
    <mergeCell ref="E34:E35"/>
    <mergeCell ref="F34:F35"/>
    <mergeCell ref="G34:G35"/>
    <mergeCell ref="J32:J33"/>
    <mergeCell ref="K32:K33"/>
    <mergeCell ref="L32:L33"/>
    <mergeCell ref="M32:M33"/>
    <mergeCell ref="N32:N33"/>
    <mergeCell ref="O32:O33"/>
    <mergeCell ref="P34:P35"/>
    <mergeCell ref="Q34:Q35"/>
    <mergeCell ref="R34:R35"/>
    <mergeCell ref="A32:A33"/>
    <mergeCell ref="B32:B33"/>
    <mergeCell ref="C32:C33"/>
    <mergeCell ref="D32:D33"/>
    <mergeCell ref="E32:E33"/>
    <mergeCell ref="F32:F33"/>
    <mergeCell ref="G32:G33"/>
    <mergeCell ref="J30:J31"/>
    <mergeCell ref="K30:K31"/>
    <mergeCell ref="N23:N24"/>
    <mergeCell ref="O23:O24"/>
    <mergeCell ref="P23:P24"/>
    <mergeCell ref="D25:D29"/>
    <mergeCell ref="E25:E29"/>
    <mergeCell ref="F25:F29"/>
    <mergeCell ref="G25:G26"/>
    <mergeCell ref="J25:J29"/>
    <mergeCell ref="K23:K24"/>
    <mergeCell ref="N30:N31"/>
    <mergeCell ref="O30:O31"/>
    <mergeCell ref="P32:P33"/>
    <mergeCell ref="Q25:Q29"/>
    <mergeCell ref="R25:R29"/>
    <mergeCell ref="G27:G28"/>
    <mergeCell ref="A30:A31"/>
    <mergeCell ref="B30:B31"/>
    <mergeCell ref="C30:C31"/>
    <mergeCell ref="D30:D31"/>
    <mergeCell ref="E30:E31"/>
    <mergeCell ref="F30:F31"/>
    <mergeCell ref="G30:G31"/>
    <mergeCell ref="K25:K29"/>
    <mergeCell ref="L25:L29"/>
    <mergeCell ref="M25:M29"/>
    <mergeCell ref="N25:N29"/>
    <mergeCell ref="O25:O29"/>
    <mergeCell ref="P25:P29"/>
    <mergeCell ref="P30:P31"/>
    <mergeCell ref="Q30:Q31"/>
    <mergeCell ref="R30:R31"/>
    <mergeCell ref="L30:L31"/>
    <mergeCell ref="M30:M31"/>
    <mergeCell ref="A25:A29"/>
    <mergeCell ref="B25:B29"/>
    <mergeCell ref="C25:C29"/>
    <mergeCell ref="L19:L20"/>
    <mergeCell ref="M19:M20"/>
    <mergeCell ref="N19:N20"/>
    <mergeCell ref="O19:O20"/>
    <mergeCell ref="Q21:Q22"/>
    <mergeCell ref="R21:R22"/>
    <mergeCell ref="A23:A24"/>
    <mergeCell ref="B23:B24"/>
    <mergeCell ref="C23:C24"/>
    <mergeCell ref="D23:D24"/>
    <mergeCell ref="E23:E24"/>
    <mergeCell ref="F23:F24"/>
    <mergeCell ref="G23:G24"/>
    <mergeCell ref="J23:J24"/>
    <mergeCell ref="K21:K22"/>
    <mergeCell ref="L21:L22"/>
    <mergeCell ref="M21:M22"/>
    <mergeCell ref="N21:N22"/>
    <mergeCell ref="O21:O22"/>
    <mergeCell ref="P21:P22"/>
    <mergeCell ref="Q23:Q24"/>
    <mergeCell ref="R23:R24"/>
    <mergeCell ref="L23:L24"/>
    <mergeCell ref="M23:M24"/>
    <mergeCell ref="A21:A22"/>
    <mergeCell ref="B21:B22"/>
    <mergeCell ref="C21:C22"/>
    <mergeCell ref="D21:D22"/>
    <mergeCell ref="E21:E22"/>
    <mergeCell ref="F21:F22"/>
    <mergeCell ref="J21:J22"/>
    <mergeCell ref="J19:J20"/>
    <mergeCell ref="K19:K20"/>
    <mergeCell ref="L12:L13"/>
    <mergeCell ref="M12:M13"/>
    <mergeCell ref="N12:N13"/>
    <mergeCell ref="O12:O13"/>
    <mergeCell ref="P12:P13"/>
    <mergeCell ref="Q14:Q18"/>
    <mergeCell ref="R14:R18"/>
    <mergeCell ref="G17:G18"/>
    <mergeCell ref="A19:A20"/>
    <mergeCell ref="B19:B20"/>
    <mergeCell ref="C19:C20"/>
    <mergeCell ref="D19:D20"/>
    <mergeCell ref="E19:E20"/>
    <mergeCell ref="F19:F20"/>
    <mergeCell ref="G19:G20"/>
    <mergeCell ref="K14:K18"/>
    <mergeCell ref="L14:L18"/>
    <mergeCell ref="M14:M18"/>
    <mergeCell ref="N14:N18"/>
    <mergeCell ref="O14:O18"/>
    <mergeCell ref="P14:P18"/>
    <mergeCell ref="P19:P20"/>
    <mergeCell ref="Q19:Q20"/>
    <mergeCell ref="R19:R20"/>
    <mergeCell ref="A14:A18"/>
    <mergeCell ref="B14:B18"/>
    <mergeCell ref="C14:C18"/>
    <mergeCell ref="D14:D18"/>
    <mergeCell ref="E14:E18"/>
    <mergeCell ref="F14:F18"/>
    <mergeCell ref="G14:G15"/>
    <mergeCell ref="J14:J18"/>
    <mergeCell ref="K12:K13"/>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A4:A5"/>
    <mergeCell ref="B4:B5"/>
    <mergeCell ref="C4:C5"/>
    <mergeCell ref="D4:D5"/>
    <mergeCell ref="E4:E5"/>
    <mergeCell ref="F4:F5"/>
    <mergeCell ref="Q12:Q13"/>
    <mergeCell ref="R12:R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5B0E9-8D76-411B-AF95-956023C7F80D}">
  <dimension ref="A1:S114"/>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3" width="14.7109375" customWidth="1"/>
    <col min="14" max="14" width="18.85546875" customWidth="1"/>
    <col min="15"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M1" s="2"/>
      <c r="N1" s="2"/>
      <c r="O1" s="2"/>
      <c r="P1" s="554"/>
    </row>
    <row r="2" spans="1:19" x14ac:dyDescent="0.25">
      <c r="A2" s="1" t="s">
        <v>6267</v>
      </c>
      <c r="M2" s="2"/>
      <c r="N2" s="2"/>
      <c r="O2" s="2"/>
      <c r="P2" s="554"/>
    </row>
    <row r="3" spans="1:19" x14ac:dyDescent="0.25">
      <c r="M3" s="2"/>
      <c r="N3" s="2"/>
      <c r="O3" s="2"/>
      <c r="P3" s="554"/>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847"/>
      <c r="M4" s="986" t="s">
        <v>10</v>
      </c>
      <c r="N4" s="986"/>
      <c r="O4" s="986" t="s">
        <v>11</v>
      </c>
      <c r="P4" s="986"/>
      <c r="Q4" s="972" t="s">
        <v>12</v>
      </c>
      <c r="R4" s="974" t="s">
        <v>13</v>
      </c>
      <c r="S4" s="128"/>
    </row>
    <row r="5" spans="1:19" s="129" customFormat="1" ht="35.25" customHeight="1" x14ac:dyDescent="0.25">
      <c r="A5" s="973"/>
      <c r="B5" s="975"/>
      <c r="C5" s="975"/>
      <c r="D5" s="975"/>
      <c r="E5" s="973"/>
      <c r="F5" s="973"/>
      <c r="G5" s="973"/>
      <c r="H5" s="333" t="s">
        <v>14</v>
      </c>
      <c r="I5" s="333" t="s">
        <v>15</v>
      </c>
      <c r="J5" s="973"/>
      <c r="K5" s="334">
        <v>2018</v>
      </c>
      <c r="L5" s="334">
        <v>2019</v>
      </c>
      <c r="M5" s="132">
        <v>2018</v>
      </c>
      <c r="N5" s="132">
        <v>2019</v>
      </c>
      <c r="O5" s="132">
        <v>2018</v>
      </c>
      <c r="P5" s="132">
        <v>2019</v>
      </c>
      <c r="Q5" s="973"/>
      <c r="R5" s="975"/>
      <c r="S5" s="128"/>
    </row>
    <row r="6" spans="1:19" s="129" customFormat="1" ht="15.75" customHeight="1" x14ac:dyDescent="0.25">
      <c r="A6" s="332" t="s">
        <v>16</v>
      </c>
      <c r="B6" s="333" t="s">
        <v>17</v>
      </c>
      <c r="C6" s="333" t="s">
        <v>18</v>
      </c>
      <c r="D6" s="333" t="s">
        <v>19</v>
      </c>
      <c r="E6" s="332" t="s">
        <v>20</v>
      </c>
      <c r="F6" s="332" t="s">
        <v>21</v>
      </c>
      <c r="G6" s="332" t="s">
        <v>22</v>
      </c>
      <c r="H6" s="333" t="s">
        <v>23</v>
      </c>
      <c r="I6" s="333" t="s">
        <v>24</v>
      </c>
      <c r="J6" s="332" t="s">
        <v>25</v>
      </c>
      <c r="K6" s="334" t="s">
        <v>26</v>
      </c>
      <c r="L6" s="334" t="s">
        <v>27</v>
      </c>
      <c r="M6" s="335" t="s">
        <v>28</v>
      </c>
      <c r="N6" s="335" t="s">
        <v>29</v>
      </c>
      <c r="O6" s="335" t="s">
        <v>30</v>
      </c>
      <c r="P6" s="335" t="s">
        <v>31</v>
      </c>
      <c r="Q6" s="332" t="s">
        <v>32</v>
      </c>
      <c r="R6" s="333" t="s">
        <v>33</v>
      </c>
      <c r="S6" s="128"/>
    </row>
    <row r="7" spans="1:19" s="129" customFormat="1" ht="59.25" customHeight="1" x14ac:dyDescent="0.25">
      <c r="A7" s="1011">
        <v>1</v>
      </c>
      <c r="B7" s="978" t="s">
        <v>68</v>
      </c>
      <c r="C7" s="978">
        <v>5</v>
      </c>
      <c r="D7" s="978">
        <v>4</v>
      </c>
      <c r="E7" s="978" t="s">
        <v>4820</v>
      </c>
      <c r="F7" s="978" t="s">
        <v>4821</v>
      </c>
      <c r="G7" s="978" t="s">
        <v>85</v>
      </c>
      <c r="H7" s="330" t="s">
        <v>1296</v>
      </c>
      <c r="I7" s="330">
        <v>312</v>
      </c>
      <c r="J7" s="978" t="s">
        <v>2380</v>
      </c>
      <c r="K7" s="978" t="s">
        <v>73</v>
      </c>
      <c r="L7" s="978"/>
      <c r="M7" s="1072">
        <f>25000+4370</f>
        <v>29370</v>
      </c>
      <c r="N7" s="1072"/>
      <c r="O7" s="1072">
        <f>25000+4370</f>
        <v>29370</v>
      </c>
      <c r="P7" s="1074"/>
      <c r="Q7" s="978" t="s">
        <v>4822</v>
      </c>
      <c r="R7" s="978" t="s">
        <v>4823</v>
      </c>
      <c r="S7" s="569"/>
    </row>
    <row r="8" spans="1:19" s="129" customFormat="1" ht="59.25" customHeight="1" x14ac:dyDescent="0.25">
      <c r="A8" s="1011"/>
      <c r="B8" s="979"/>
      <c r="C8" s="979"/>
      <c r="D8" s="979"/>
      <c r="E8" s="979"/>
      <c r="F8" s="979"/>
      <c r="G8" s="979"/>
      <c r="H8" s="330" t="s">
        <v>984</v>
      </c>
      <c r="I8" s="330">
        <v>5</v>
      </c>
      <c r="J8" s="979"/>
      <c r="K8" s="979"/>
      <c r="L8" s="979"/>
      <c r="M8" s="1073"/>
      <c r="N8" s="1073"/>
      <c r="O8" s="1073"/>
      <c r="P8" s="1075"/>
      <c r="Q8" s="979"/>
      <c r="R8" s="979"/>
      <c r="S8" s="569"/>
    </row>
    <row r="9" spans="1:19" ht="45" customHeight="1" x14ac:dyDescent="0.25">
      <c r="A9" s="950">
        <v>2</v>
      </c>
      <c r="B9" s="1027" t="s">
        <v>68</v>
      </c>
      <c r="C9" s="1027">
        <v>5</v>
      </c>
      <c r="D9" s="1027">
        <v>4</v>
      </c>
      <c r="E9" s="1027" t="s">
        <v>4824</v>
      </c>
      <c r="F9" s="1027" t="s">
        <v>4825</v>
      </c>
      <c r="G9" s="1027" t="s">
        <v>170</v>
      </c>
      <c r="H9" s="351" t="s">
        <v>1296</v>
      </c>
      <c r="I9" s="351">
        <v>34</v>
      </c>
      <c r="J9" s="1027" t="s">
        <v>2380</v>
      </c>
      <c r="K9" s="1027" t="s">
        <v>101</v>
      </c>
      <c r="L9" s="1027"/>
      <c r="M9" s="1077">
        <f>152950-4370</f>
        <v>148580</v>
      </c>
      <c r="N9" s="1077"/>
      <c r="O9" s="1077">
        <f>152950-4370</f>
        <v>148580</v>
      </c>
      <c r="P9" s="1026"/>
      <c r="Q9" s="1027" t="s">
        <v>4822</v>
      </c>
      <c r="R9" s="1027" t="s">
        <v>4823</v>
      </c>
      <c r="S9" s="570"/>
    </row>
    <row r="10" spans="1:19" ht="54.75" customHeight="1" x14ac:dyDescent="0.25">
      <c r="A10" s="950"/>
      <c r="B10" s="990"/>
      <c r="C10" s="990"/>
      <c r="D10" s="990"/>
      <c r="E10" s="990"/>
      <c r="F10" s="990"/>
      <c r="G10" s="990"/>
      <c r="H10" s="351" t="s">
        <v>782</v>
      </c>
      <c r="I10" s="351">
        <v>1</v>
      </c>
      <c r="J10" s="990"/>
      <c r="K10" s="990"/>
      <c r="L10" s="990"/>
      <c r="M10" s="1078"/>
      <c r="N10" s="1078"/>
      <c r="O10" s="1078"/>
      <c r="P10" s="1079"/>
      <c r="Q10" s="990"/>
      <c r="R10" s="990"/>
      <c r="S10" s="570"/>
    </row>
    <row r="11" spans="1:19" s="129" customFormat="1" ht="27.75" customHeight="1" x14ac:dyDescent="0.25">
      <c r="A11" s="976">
        <v>3</v>
      </c>
      <c r="B11" s="1011">
        <v>2</v>
      </c>
      <c r="C11" s="1011">
        <v>1</v>
      </c>
      <c r="D11" s="858">
        <v>6</v>
      </c>
      <c r="E11" s="1022" t="s">
        <v>4826</v>
      </c>
      <c r="F11" s="858" t="s">
        <v>4827</v>
      </c>
      <c r="G11" s="858" t="s">
        <v>3634</v>
      </c>
      <c r="H11" s="330" t="s">
        <v>988</v>
      </c>
      <c r="I11" s="311" t="s">
        <v>39</v>
      </c>
      <c r="J11" s="858" t="s">
        <v>4828</v>
      </c>
      <c r="K11" s="1010" t="s">
        <v>774</v>
      </c>
      <c r="L11" s="1010" t="s">
        <v>42</v>
      </c>
      <c r="M11" s="1071">
        <v>54506.65</v>
      </c>
      <c r="N11" s="1007"/>
      <c r="O11" s="1007">
        <v>45173.95</v>
      </c>
      <c r="P11" s="995"/>
      <c r="Q11" s="813" t="s">
        <v>4829</v>
      </c>
      <c r="R11" s="858" t="s">
        <v>4830</v>
      </c>
      <c r="S11" s="312"/>
    </row>
    <row r="12" spans="1:19" s="129" customFormat="1" ht="30" customHeight="1" x14ac:dyDescent="0.25">
      <c r="A12" s="1076"/>
      <c r="B12" s="1011"/>
      <c r="C12" s="1011"/>
      <c r="D12" s="858"/>
      <c r="E12" s="1022"/>
      <c r="F12" s="858"/>
      <c r="G12" s="858"/>
      <c r="H12" s="330" t="s">
        <v>1302</v>
      </c>
      <c r="I12" s="311" t="s">
        <v>4831</v>
      </c>
      <c r="J12" s="858"/>
      <c r="K12" s="1010"/>
      <c r="L12" s="1010"/>
      <c r="M12" s="820"/>
      <c r="N12" s="1007"/>
      <c r="O12" s="1007"/>
      <c r="P12" s="1080"/>
      <c r="Q12" s="813"/>
      <c r="R12" s="858"/>
      <c r="S12" s="312"/>
    </row>
    <row r="13" spans="1:19" s="129" customFormat="1" ht="34.5" customHeight="1" x14ac:dyDescent="0.25">
      <c r="A13" s="1076"/>
      <c r="B13" s="1011"/>
      <c r="C13" s="1011"/>
      <c r="D13" s="858"/>
      <c r="E13" s="1022"/>
      <c r="F13" s="858"/>
      <c r="G13" s="858"/>
      <c r="H13" s="330" t="s">
        <v>118</v>
      </c>
      <c r="I13" s="311" t="s">
        <v>1076</v>
      </c>
      <c r="J13" s="858"/>
      <c r="K13" s="1010"/>
      <c r="L13" s="1010"/>
      <c r="M13" s="820"/>
      <c r="N13" s="1007"/>
      <c r="O13" s="1007"/>
      <c r="P13" s="1080"/>
      <c r="Q13" s="813"/>
      <c r="R13" s="858"/>
      <c r="S13" s="312"/>
    </row>
    <row r="14" spans="1:19" s="129" customFormat="1" ht="50.25" customHeight="1" x14ac:dyDescent="0.25">
      <c r="A14" s="1076"/>
      <c r="B14" s="1011"/>
      <c r="C14" s="1011"/>
      <c r="D14" s="858"/>
      <c r="E14" s="1022"/>
      <c r="F14" s="858"/>
      <c r="G14" s="858"/>
      <c r="H14" s="330" t="s">
        <v>155</v>
      </c>
      <c r="I14" s="311" t="s">
        <v>293</v>
      </c>
      <c r="J14" s="858"/>
      <c r="K14" s="1010"/>
      <c r="L14" s="1010"/>
      <c r="M14" s="820"/>
      <c r="N14" s="1007"/>
      <c r="O14" s="1007"/>
      <c r="P14" s="1080"/>
      <c r="Q14" s="813"/>
      <c r="R14" s="858"/>
      <c r="S14" s="312"/>
    </row>
    <row r="15" spans="1:19" s="129" customFormat="1" ht="31.5" customHeight="1" x14ac:dyDescent="0.25">
      <c r="A15" s="1076"/>
      <c r="B15" s="1011"/>
      <c r="C15" s="1011"/>
      <c r="D15" s="858"/>
      <c r="E15" s="1022"/>
      <c r="F15" s="858"/>
      <c r="G15" s="858"/>
      <c r="H15" s="330" t="s">
        <v>4832</v>
      </c>
      <c r="I15" s="311" t="s">
        <v>4831</v>
      </c>
      <c r="J15" s="858"/>
      <c r="K15" s="1010"/>
      <c r="L15" s="1010"/>
      <c r="M15" s="820"/>
      <c r="N15" s="1007"/>
      <c r="O15" s="1007"/>
      <c r="P15" s="996"/>
      <c r="Q15" s="813"/>
      <c r="R15" s="858"/>
      <c r="S15" s="312"/>
    </row>
    <row r="16" spans="1:19" s="129" customFormat="1" ht="42" customHeight="1" x14ac:dyDescent="0.25">
      <c r="A16" s="976">
        <v>4</v>
      </c>
      <c r="B16" s="1011">
        <v>2</v>
      </c>
      <c r="C16" s="1011">
        <v>1</v>
      </c>
      <c r="D16" s="1011">
        <v>6</v>
      </c>
      <c r="E16" s="1022" t="s">
        <v>4833</v>
      </c>
      <c r="F16" s="858" t="s">
        <v>4834</v>
      </c>
      <c r="G16" s="858" t="s">
        <v>170</v>
      </c>
      <c r="H16" s="330" t="s">
        <v>118</v>
      </c>
      <c r="I16" s="337">
        <v>1</v>
      </c>
      <c r="J16" s="858" t="s">
        <v>4835</v>
      </c>
      <c r="K16" s="1011" t="s">
        <v>124</v>
      </c>
      <c r="L16" s="1011" t="s">
        <v>42</v>
      </c>
      <c r="M16" s="1074">
        <v>131060.27</v>
      </c>
      <c r="N16" s="995"/>
      <c r="O16" s="995">
        <v>118616.59</v>
      </c>
      <c r="P16" s="995"/>
      <c r="Q16" s="858" t="s">
        <v>4829</v>
      </c>
      <c r="R16" s="858" t="s">
        <v>4830</v>
      </c>
      <c r="S16" s="312"/>
    </row>
    <row r="17" spans="1:19" s="129" customFormat="1" ht="54.75" customHeight="1" x14ac:dyDescent="0.25">
      <c r="A17" s="1076"/>
      <c r="B17" s="1011"/>
      <c r="C17" s="1011"/>
      <c r="D17" s="1011"/>
      <c r="E17" s="1022"/>
      <c r="F17" s="858"/>
      <c r="G17" s="858"/>
      <c r="H17" s="330" t="s">
        <v>172</v>
      </c>
      <c r="I17" s="337">
        <v>25</v>
      </c>
      <c r="J17" s="858"/>
      <c r="K17" s="1011"/>
      <c r="L17" s="1011"/>
      <c r="M17" s="1080"/>
      <c r="N17" s="1080"/>
      <c r="O17" s="1080"/>
      <c r="P17" s="1080"/>
      <c r="Q17" s="858"/>
      <c r="R17" s="1011"/>
      <c r="S17" s="312"/>
    </row>
    <row r="18" spans="1:19" s="129" customFormat="1" ht="30.75" customHeight="1" x14ac:dyDescent="0.25">
      <c r="A18" s="1076"/>
      <c r="B18" s="1011"/>
      <c r="C18" s="1011"/>
      <c r="D18" s="1011"/>
      <c r="E18" s="1022"/>
      <c r="F18" s="858"/>
      <c r="G18" s="858"/>
      <c r="H18" s="330" t="s">
        <v>4832</v>
      </c>
      <c r="I18" s="337">
        <v>500</v>
      </c>
      <c r="J18" s="858"/>
      <c r="K18" s="1011"/>
      <c r="L18" s="1011"/>
      <c r="M18" s="996"/>
      <c r="N18" s="996"/>
      <c r="O18" s="996"/>
      <c r="P18" s="996"/>
      <c r="Q18" s="858"/>
      <c r="R18" s="1011"/>
      <c r="S18" s="312"/>
    </row>
    <row r="19" spans="1:19" s="129" customFormat="1" ht="52.5" customHeight="1" x14ac:dyDescent="0.25">
      <c r="A19" s="1011">
        <v>5</v>
      </c>
      <c r="B19" s="976">
        <v>1</v>
      </c>
      <c r="C19" s="976">
        <v>1</v>
      </c>
      <c r="D19" s="976">
        <v>6</v>
      </c>
      <c r="E19" s="978" t="s">
        <v>4836</v>
      </c>
      <c r="F19" s="978" t="s">
        <v>4837</v>
      </c>
      <c r="G19" s="978" t="s">
        <v>85</v>
      </c>
      <c r="H19" s="330" t="s">
        <v>984</v>
      </c>
      <c r="I19" s="337">
        <v>2</v>
      </c>
      <c r="J19" s="978" t="s">
        <v>4838</v>
      </c>
      <c r="K19" s="976" t="s">
        <v>124</v>
      </c>
      <c r="L19" s="976" t="s">
        <v>42</v>
      </c>
      <c r="M19" s="995">
        <v>74862</v>
      </c>
      <c r="N19" s="995"/>
      <c r="O19" s="995">
        <v>67842</v>
      </c>
      <c r="P19" s="995"/>
      <c r="Q19" s="978" t="s">
        <v>4839</v>
      </c>
      <c r="R19" s="978" t="s">
        <v>4840</v>
      </c>
      <c r="S19" s="312"/>
    </row>
    <row r="20" spans="1:19" s="129" customFormat="1" ht="52.5" customHeight="1" x14ac:dyDescent="0.25">
      <c r="A20" s="1011"/>
      <c r="B20" s="1076"/>
      <c r="C20" s="1076"/>
      <c r="D20" s="1076"/>
      <c r="E20" s="1081"/>
      <c r="F20" s="1081"/>
      <c r="G20" s="1081"/>
      <c r="H20" s="330" t="s">
        <v>1658</v>
      </c>
      <c r="I20" s="337">
        <v>72</v>
      </c>
      <c r="J20" s="1081"/>
      <c r="K20" s="1076"/>
      <c r="L20" s="1076"/>
      <c r="M20" s="1080"/>
      <c r="N20" s="1080"/>
      <c r="O20" s="1080"/>
      <c r="P20" s="1080"/>
      <c r="Q20" s="1081"/>
      <c r="R20" s="1076"/>
      <c r="S20" s="312"/>
    </row>
    <row r="21" spans="1:19" s="129" customFormat="1" ht="52.5" customHeight="1" x14ac:dyDescent="0.25">
      <c r="A21" s="1011"/>
      <c r="B21" s="1076"/>
      <c r="C21" s="1076"/>
      <c r="D21" s="1076"/>
      <c r="E21" s="1081"/>
      <c r="F21" s="1081"/>
      <c r="G21" s="1081"/>
      <c r="H21" s="330" t="s">
        <v>4841</v>
      </c>
      <c r="I21" s="337">
        <v>1</v>
      </c>
      <c r="J21" s="1081"/>
      <c r="K21" s="1076"/>
      <c r="L21" s="1076"/>
      <c r="M21" s="1080"/>
      <c r="N21" s="1080"/>
      <c r="O21" s="1080"/>
      <c r="P21" s="1080"/>
      <c r="Q21" s="1081"/>
      <c r="R21" s="1076"/>
      <c r="S21" s="312"/>
    </row>
    <row r="22" spans="1:19" s="129" customFormat="1" ht="52.5" customHeight="1" x14ac:dyDescent="0.25">
      <c r="A22" s="1011"/>
      <c r="B22" s="1076"/>
      <c r="C22" s="1076"/>
      <c r="D22" s="1076"/>
      <c r="E22" s="1081"/>
      <c r="F22" s="1081"/>
      <c r="G22" s="1081"/>
      <c r="H22" s="330" t="s">
        <v>4842</v>
      </c>
      <c r="I22" s="386">
        <v>100000</v>
      </c>
      <c r="J22" s="1081"/>
      <c r="K22" s="1076"/>
      <c r="L22" s="1076"/>
      <c r="M22" s="1080"/>
      <c r="N22" s="1080"/>
      <c r="O22" s="1080"/>
      <c r="P22" s="1080"/>
      <c r="Q22" s="1081"/>
      <c r="R22" s="1076"/>
      <c r="S22" s="312"/>
    </row>
    <row r="23" spans="1:19" s="129" customFormat="1" ht="52.5" customHeight="1" x14ac:dyDescent="0.25">
      <c r="A23" s="1011"/>
      <c r="B23" s="1076"/>
      <c r="C23" s="1076"/>
      <c r="D23" s="1076"/>
      <c r="E23" s="1081"/>
      <c r="F23" s="1081"/>
      <c r="G23" s="1081"/>
      <c r="H23" s="330" t="s">
        <v>71</v>
      </c>
      <c r="I23" s="337">
        <v>1</v>
      </c>
      <c r="J23" s="1081"/>
      <c r="K23" s="1076"/>
      <c r="L23" s="1076"/>
      <c r="M23" s="1080"/>
      <c r="N23" s="1080"/>
      <c r="O23" s="1080"/>
      <c r="P23" s="1080"/>
      <c r="Q23" s="1081"/>
      <c r="R23" s="1076"/>
      <c r="S23" s="312"/>
    </row>
    <row r="24" spans="1:19" s="129" customFormat="1" ht="52.5" customHeight="1" x14ac:dyDescent="0.25">
      <c r="A24" s="1011"/>
      <c r="B24" s="977"/>
      <c r="C24" s="977"/>
      <c r="D24" s="977"/>
      <c r="E24" s="979"/>
      <c r="F24" s="979"/>
      <c r="G24" s="979"/>
      <c r="H24" s="330" t="s">
        <v>1215</v>
      </c>
      <c r="I24" s="337">
        <v>80</v>
      </c>
      <c r="J24" s="979"/>
      <c r="K24" s="977"/>
      <c r="L24" s="977"/>
      <c r="M24" s="996"/>
      <c r="N24" s="996"/>
      <c r="O24" s="996"/>
      <c r="P24" s="996"/>
      <c r="Q24" s="979"/>
      <c r="R24" s="977"/>
      <c r="S24" s="312"/>
    </row>
    <row r="25" spans="1:19" s="129" customFormat="1" ht="45" customHeight="1" x14ac:dyDescent="0.25">
      <c r="A25" s="976">
        <v>6</v>
      </c>
      <c r="B25" s="1011">
        <v>1</v>
      </c>
      <c r="C25" s="1011">
        <v>1</v>
      </c>
      <c r="D25" s="1011">
        <v>6</v>
      </c>
      <c r="E25" s="999" t="s">
        <v>4843</v>
      </c>
      <c r="F25" s="858" t="s">
        <v>4844</v>
      </c>
      <c r="G25" s="858" t="s">
        <v>4845</v>
      </c>
      <c r="H25" s="330" t="s">
        <v>118</v>
      </c>
      <c r="I25" s="337">
        <v>3</v>
      </c>
      <c r="J25" s="858" t="s">
        <v>4846</v>
      </c>
      <c r="K25" s="1011" t="s">
        <v>124</v>
      </c>
      <c r="L25" s="1011" t="s">
        <v>42</v>
      </c>
      <c r="M25" s="995">
        <v>36494.559999999998</v>
      </c>
      <c r="N25" s="995"/>
      <c r="O25" s="995">
        <v>36494.559999999998</v>
      </c>
      <c r="P25" s="995"/>
      <c r="Q25" s="858" t="s">
        <v>4847</v>
      </c>
      <c r="R25" s="858" t="s">
        <v>4848</v>
      </c>
      <c r="S25" s="312"/>
    </row>
    <row r="26" spans="1:19" s="129" customFormat="1" ht="45" customHeight="1" x14ac:dyDescent="0.25">
      <c r="A26" s="1076"/>
      <c r="B26" s="1011"/>
      <c r="C26" s="1011"/>
      <c r="D26" s="1011"/>
      <c r="E26" s="999"/>
      <c r="F26" s="858"/>
      <c r="G26" s="858"/>
      <c r="H26" s="330" t="s">
        <v>155</v>
      </c>
      <c r="I26" s="337">
        <v>120</v>
      </c>
      <c r="J26" s="858"/>
      <c r="K26" s="1011"/>
      <c r="L26" s="1011"/>
      <c r="M26" s="1080"/>
      <c r="N26" s="1080"/>
      <c r="O26" s="1080"/>
      <c r="P26" s="1080"/>
      <c r="Q26" s="858"/>
      <c r="R26" s="1011"/>
      <c r="S26" s="312"/>
    </row>
    <row r="27" spans="1:19" s="129" customFormat="1" ht="45" customHeight="1" x14ac:dyDescent="0.25">
      <c r="A27" s="1076"/>
      <c r="B27" s="1011"/>
      <c r="C27" s="1011"/>
      <c r="D27" s="1011"/>
      <c r="E27" s="999"/>
      <c r="F27" s="858"/>
      <c r="G27" s="858"/>
      <c r="H27" s="330" t="s">
        <v>988</v>
      </c>
      <c r="I27" s="337">
        <v>2</v>
      </c>
      <c r="J27" s="858"/>
      <c r="K27" s="1011"/>
      <c r="L27" s="1011"/>
      <c r="M27" s="1080"/>
      <c r="N27" s="1080"/>
      <c r="O27" s="1080"/>
      <c r="P27" s="1080"/>
      <c r="Q27" s="858"/>
      <c r="R27" s="1011"/>
      <c r="S27" s="312"/>
    </row>
    <row r="28" spans="1:19" s="129" customFormat="1" ht="45" customHeight="1" x14ac:dyDescent="0.25">
      <c r="A28" s="1076"/>
      <c r="B28" s="1011"/>
      <c r="C28" s="1011"/>
      <c r="D28" s="1011"/>
      <c r="E28" s="999"/>
      <c r="F28" s="858"/>
      <c r="G28" s="858"/>
      <c r="H28" s="330" t="s">
        <v>1302</v>
      </c>
      <c r="I28" s="337">
        <v>120</v>
      </c>
      <c r="J28" s="858"/>
      <c r="K28" s="1011"/>
      <c r="L28" s="1011"/>
      <c r="M28" s="1080"/>
      <c r="N28" s="1080"/>
      <c r="O28" s="1080"/>
      <c r="P28" s="1080"/>
      <c r="Q28" s="858"/>
      <c r="R28" s="1011"/>
      <c r="S28" s="312"/>
    </row>
    <row r="29" spans="1:19" s="129" customFormat="1" ht="45" customHeight="1" x14ac:dyDescent="0.25">
      <c r="A29" s="1076"/>
      <c r="B29" s="1011"/>
      <c r="C29" s="1011"/>
      <c r="D29" s="1011"/>
      <c r="E29" s="999"/>
      <c r="F29" s="858"/>
      <c r="G29" s="858"/>
      <c r="H29" s="330" t="s">
        <v>4849</v>
      </c>
      <c r="I29" s="337">
        <v>2000</v>
      </c>
      <c r="J29" s="858"/>
      <c r="K29" s="1011"/>
      <c r="L29" s="1011"/>
      <c r="M29" s="996"/>
      <c r="N29" s="996"/>
      <c r="O29" s="996"/>
      <c r="P29" s="996"/>
      <c r="Q29" s="858"/>
      <c r="R29" s="1011"/>
      <c r="S29" s="312"/>
    </row>
    <row r="30" spans="1:19" s="129" customFormat="1" ht="35.25" customHeight="1" x14ac:dyDescent="0.25">
      <c r="A30" s="976">
        <v>7</v>
      </c>
      <c r="B30" s="1011">
        <v>1</v>
      </c>
      <c r="C30" s="1011">
        <v>1</v>
      </c>
      <c r="D30" s="1011">
        <v>6</v>
      </c>
      <c r="E30" s="1022" t="s">
        <v>4850</v>
      </c>
      <c r="F30" s="858" t="s">
        <v>4851</v>
      </c>
      <c r="G30" s="858" t="s">
        <v>4852</v>
      </c>
      <c r="H30" s="330" t="s">
        <v>118</v>
      </c>
      <c r="I30" s="337">
        <v>1</v>
      </c>
      <c r="J30" s="858" t="s">
        <v>4853</v>
      </c>
      <c r="K30" s="1011" t="s">
        <v>124</v>
      </c>
      <c r="L30" s="1011" t="s">
        <v>42</v>
      </c>
      <c r="M30" s="995">
        <v>209678</v>
      </c>
      <c r="N30" s="995"/>
      <c r="O30" s="995">
        <v>209678</v>
      </c>
      <c r="P30" s="995"/>
      <c r="Q30" s="858" t="s">
        <v>4854</v>
      </c>
      <c r="R30" s="858" t="s">
        <v>4855</v>
      </c>
      <c r="S30" s="312"/>
    </row>
    <row r="31" spans="1:19" s="129" customFormat="1" ht="45" customHeight="1" x14ac:dyDescent="0.25">
      <c r="A31" s="1076"/>
      <c r="B31" s="1011"/>
      <c r="C31" s="1011"/>
      <c r="D31" s="1011"/>
      <c r="E31" s="1022"/>
      <c r="F31" s="858"/>
      <c r="G31" s="858"/>
      <c r="H31" s="330" t="s">
        <v>172</v>
      </c>
      <c r="I31" s="337">
        <v>40</v>
      </c>
      <c r="J31" s="858"/>
      <c r="K31" s="1011"/>
      <c r="L31" s="1011"/>
      <c r="M31" s="1080"/>
      <c r="N31" s="1080"/>
      <c r="O31" s="1080"/>
      <c r="P31" s="1080"/>
      <c r="Q31" s="858"/>
      <c r="R31" s="1011"/>
      <c r="S31" s="312"/>
    </row>
    <row r="32" spans="1:19" s="129" customFormat="1" ht="36" customHeight="1" x14ac:dyDescent="0.25">
      <c r="A32" s="1076"/>
      <c r="B32" s="1011"/>
      <c r="C32" s="1011"/>
      <c r="D32" s="1011"/>
      <c r="E32" s="1022"/>
      <c r="F32" s="858"/>
      <c r="G32" s="858"/>
      <c r="H32" s="330" t="s">
        <v>4856</v>
      </c>
      <c r="I32" s="337">
        <v>16</v>
      </c>
      <c r="J32" s="858"/>
      <c r="K32" s="1011"/>
      <c r="L32" s="1011"/>
      <c r="M32" s="1080"/>
      <c r="N32" s="1080"/>
      <c r="O32" s="1080"/>
      <c r="P32" s="1080"/>
      <c r="Q32" s="858"/>
      <c r="R32" s="1011"/>
      <c r="S32" s="312"/>
    </row>
    <row r="33" spans="1:19" s="129" customFormat="1" ht="33" customHeight="1" x14ac:dyDescent="0.25">
      <c r="A33" s="1076"/>
      <c r="B33" s="1011"/>
      <c r="C33" s="1011"/>
      <c r="D33" s="1011"/>
      <c r="E33" s="1022"/>
      <c r="F33" s="858"/>
      <c r="G33" s="858"/>
      <c r="H33" s="330" t="s">
        <v>4005</v>
      </c>
      <c r="I33" s="337">
        <v>400</v>
      </c>
      <c r="J33" s="858"/>
      <c r="K33" s="1011"/>
      <c r="L33" s="1011"/>
      <c r="M33" s="1080"/>
      <c r="N33" s="1080"/>
      <c r="O33" s="1080"/>
      <c r="P33" s="1080"/>
      <c r="Q33" s="858"/>
      <c r="R33" s="1011"/>
      <c r="S33" s="312"/>
    </row>
    <row r="34" spans="1:19" s="129" customFormat="1" ht="30.75" customHeight="1" x14ac:dyDescent="0.25">
      <c r="A34" s="1076"/>
      <c r="B34" s="1011"/>
      <c r="C34" s="1011"/>
      <c r="D34" s="1011"/>
      <c r="E34" s="1022"/>
      <c r="F34" s="858"/>
      <c r="G34" s="858"/>
      <c r="H34" s="330" t="s">
        <v>988</v>
      </c>
      <c r="I34" s="337">
        <v>1</v>
      </c>
      <c r="J34" s="858"/>
      <c r="K34" s="1011"/>
      <c r="L34" s="1011"/>
      <c r="M34" s="1080"/>
      <c r="N34" s="1080"/>
      <c r="O34" s="1080"/>
      <c r="P34" s="1080"/>
      <c r="Q34" s="858"/>
      <c r="R34" s="1011"/>
      <c r="S34" s="312"/>
    </row>
    <row r="35" spans="1:19" s="129" customFormat="1" ht="33.75" customHeight="1" x14ac:dyDescent="0.25">
      <c r="A35" s="1076"/>
      <c r="B35" s="1011"/>
      <c r="C35" s="1011"/>
      <c r="D35" s="1011"/>
      <c r="E35" s="1022"/>
      <c r="F35" s="858"/>
      <c r="G35" s="858"/>
      <c r="H35" s="330" t="s">
        <v>1302</v>
      </c>
      <c r="I35" s="337">
        <v>100</v>
      </c>
      <c r="J35" s="858"/>
      <c r="K35" s="1011"/>
      <c r="L35" s="1011"/>
      <c r="M35" s="1080"/>
      <c r="N35" s="1080"/>
      <c r="O35" s="1080"/>
      <c r="P35" s="1080"/>
      <c r="Q35" s="858"/>
      <c r="R35" s="1011"/>
      <c r="S35" s="312"/>
    </row>
    <row r="36" spans="1:19" s="129" customFormat="1" ht="28.5" customHeight="1" x14ac:dyDescent="0.25">
      <c r="A36" s="1076"/>
      <c r="B36" s="1011"/>
      <c r="C36" s="1011"/>
      <c r="D36" s="1011"/>
      <c r="E36" s="1022"/>
      <c r="F36" s="858"/>
      <c r="G36" s="858"/>
      <c r="H36" s="330" t="s">
        <v>4857</v>
      </c>
      <c r="I36" s="386">
        <v>50000</v>
      </c>
      <c r="J36" s="858"/>
      <c r="K36" s="1011"/>
      <c r="L36" s="1011"/>
      <c r="M36" s="1080"/>
      <c r="N36" s="1080"/>
      <c r="O36" s="1080"/>
      <c r="P36" s="1080"/>
      <c r="Q36" s="858"/>
      <c r="R36" s="1011"/>
      <c r="S36" s="312"/>
    </row>
    <row r="37" spans="1:19" s="129" customFormat="1" ht="29.25" customHeight="1" x14ac:dyDescent="0.25">
      <c r="A37" s="1076"/>
      <c r="B37" s="1011"/>
      <c r="C37" s="1011"/>
      <c r="D37" s="1011"/>
      <c r="E37" s="1022"/>
      <c r="F37" s="858"/>
      <c r="G37" s="858"/>
      <c r="H37" s="330" t="s">
        <v>4858</v>
      </c>
      <c r="I37" s="386">
        <v>500</v>
      </c>
      <c r="J37" s="858"/>
      <c r="K37" s="1011"/>
      <c r="L37" s="1011"/>
      <c r="M37" s="1080"/>
      <c r="N37" s="1080"/>
      <c r="O37" s="1080"/>
      <c r="P37" s="1080"/>
      <c r="Q37" s="858"/>
      <c r="R37" s="1011"/>
      <c r="S37" s="312"/>
    </row>
    <row r="38" spans="1:19" s="129" customFormat="1" ht="33" customHeight="1" x14ac:dyDescent="0.25">
      <c r="A38" s="1076"/>
      <c r="B38" s="1011"/>
      <c r="C38" s="1011"/>
      <c r="D38" s="1011"/>
      <c r="E38" s="1022"/>
      <c r="F38" s="858"/>
      <c r="G38" s="858"/>
      <c r="H38" s="330" t="s">
        <v>4859</v>
      </c>
      <c r="I38" s="386">
        <v>28</v>
      </c>
      <c r="J38" s="858"/>
      <c r="K38" s="1011"/>
      <c r="L38" s="1011"/>
      <c r="M38" s="1080"/>
      <c r="N38" s="1080"/>
      <c r="O38" s="1080"/>
      <c r="P38" s="1080"/>
      <c r="Q38" s="858"/>
      <c r="R38" s="1011"/>
      <c r="S38" s="312"/>
    </row>
    <row r="39" spans="1:19" s="129" customFormat="1" ht="32.25" customHeight="1" x14ac:dyDescent="0.25">
      <c r="A39" s="1076"/>
      <c r="B39" s="1011"/>
      <c r="C39" s="1011"/>
      <c r="D39" s="1011"/>
      <c r="E39" s="1022"/>
      <c r="F39" s="858"/>
      <c r="G39" s="858"/>
      <c r="H39" s="330" t="s">
        <v>1675</v>
      </c>
      <c r="I39" s="386">
        <v>1</v>
      </c>
      <c r="J39" s="858"/>
      <c r="K39" s="1011"/>
      <c r="L39" s="1011"/>
      <c r="M39" s="996"/>
      <c r="N39" s="996"/>
      <c r="O39" s="996"/>
      <c r="P39" s="996"/>
      <c r="Q39" s="858"/>
      <c r="R39" s="1011"/>
      <c r="S39" s="312"/>
    </row>
    <row r="40" spans="1:19" s="129" customFormat="1" ht="45" customHeight="1" x14ac:dyDescent="0.25">
      <c r="A40" s="976">
        <v>8</v>
      </c>
      <c r="B40" s="1011">
        <v>6</v>
      </c>
      <c r="C40" s="1011">
        <v>1</v>
      </c>
      <c r="D40" s="1011">
        <v>6</v>
      </c>
      <c r="E40" s="1022" t="s">
        <v>4860</v>
      </c>
      <c r="F40" s="858" t="s">
        <v>4861</v>
      </c>
      <c r="G40" s="858" t="s">
        <v>170</v>
      </c>
      <c r="H40" s="330" t="s">
        <v>118</v>
      </c>
      <c r="I40" s="337">
        <v>1</v>
      </c>
      <c r="J40" s="858" t="s">
        <v>4862</v>
      </c>
      <c r="K40" s="1011" t="s">
        <v>52</v>
      </c>
      <c r="L40" s="1011" t="s">
        <v>42</v>
      </c>
      <c r="M40" s="1082">
        <v>93747.22</v>
      </c>
      <c r="N40" s="1007"/>
      <c r="O40" s="1007">
        <v>85132.42</v>
      </c>
      <c r="P40" s="1007"/>
      <c r="Q40" s="858" t="s">
        <v>4829</v>
      </c>
      <c r="R40" s="858" t="s">
        <v>4830</v>
      </c>
      <c r="S40" s="312"/>
    </row>
    <row r="41" spans="1:19" s="129" customFormat="1" ht="45" customHeight="1" x14ac:dyDescent="0.25">
      <c r="A41" s="1076"/>
      <c r="B41" s="1011"/>
      <c r="C41" s="1011"/>
      <c r="D41" s="1011"/>
      <c r="E41" s="1022"/>
      <c r="F41" s="858"/>
      <c r="G41" s="858"/>
      <c r="H41" s="330" t="s">
        <v>172</v>
      </c>
      <c r="I41" s="337">
        <v>20</v>
      </c>
      <c r="J41" s="858"/>
      <c r="K41" s="1011"/>
      <c r="L41" s="1011"/>
      <c r="M41" s="1007"/>
      <c r="N41" s="1007"/>
      <c r="O41" s="1007"/>
      <c r="P41" s="1007"/>
      <c r="Q41" s="858"/>
      <c r="R41" s="1011"/>
      <c r="S41" s="312"/>
    </row>
    <row r="42" spans="1:19" s="129" customFormat="1" ht="39.75" customHeight="1" x14ac:dyDescent="0.25">
      <c r="A42" s="976">
        <v>9</v>
      </c>
      <c r="B42" s="1011">
        <v>6</v>
      </c>
      <c r="C42" s="1011">
        <v>1</v>
      </c>
      <c r="D42" s="1011">
        <v>6</v>
      </c>
      <c r="E42" s="858" t="s">
        <v>4863</v>
      </c>
      <c r="F42" s="858" t="s">
        <v>4864</v>
      </c>
      <c r="G42" s="858" t="s">
        <v>179</v>
      </c>
      <c r="H42" s="330" t="s">
        <v>71</v>
      </c>
      <c r="I42" s="337">
        <v>1</v>
      </c>
      <c r="J42" s="858" t="s">
        <v>4865</v>
      </c>
      <c r="K42" s="1011" t="s">
        <v>81</v>
      </c>
      <c r="L42" s="1011" t="s">
        <v>42</v>
      </c>
      <c r="M42" s="1007">
        <v>16534.900000000001</v>
      </c>
      <c r="N42" s="1007"/>
      <c r="O42" s="1007">
        <v>14535.98</v>
      </c>
      <c r="P42" s="1007"/>
      <c r="Q42" s="858" t="s">
        <v>4866</v>
      </c>
      <c r="R42" s="858" t="s">
        <v>4867</v>
      </c>
      <c r="S42" s="312"/>
    </row>
    <row r="43" spans="1:19" s="129" customFormat="1" ht="39.75" customHeight="1" x14ac:dyDescent="0.25">
      <c r="A43" s="1076"/>
      <c r="B43" s="1011"/>
      <c r="C43" s="1011"/>
      <c r="D43" s="1011"/>
      <c r="E43" s="858"/>
      <c r="F43" s="858"/>
      <c r="G43" s="858"/>
      <c r="H43" s="330" t="s">
        <v>1215</v>
      </c>
      <c r="I43" s="337">
        <v>53</v>
      </c>
      <c r="J43" s="858"/>
      <c r="K43" s="1011"/>
      <c r="L43" s="1011"/>
      <c r="M43" s="1007"/>
      <c r="N43" s="1007"/>
      <c r="O43" s="1007"/>
      <c r="P43" s="1007"/>
      <c r="Q43" s="858"/>
      <c r="R43" s="1011"/>
      <c r="S43" s="312"/>
    </row>
    <row r="44" spans="1:19" s="129" customFormat="1" ht="51.75" customHeight="1" x14ac:dyDescent="0.25">
      <c r="A44" s="976">
        <v>10</v>
      </c>
      <c r="B44" s="1011">
        <v>2</v>
      </c>
      <c r="C44" s="1011">
        <v>1</v>
      </c>
      <c r="D44" s="1011">
        <v>6</v>
      </c>
      <c r="E44" s="999" t="s">
        <v>4868</v>
      </c>
      <c r="F44" s="858" t="s">
        <v>4869</v>
      </c>
      <c r="G44" s="858" t="s">
        <v>170</v>
      </c>
      <c r="H44" s="330" t="s">
        <v>118</v>
      </c>
      <c r="I44" s="337">
        <v>1</v>
      </c>
      <c r="J44" s="858" t="s">
        <v>4870</v>
      </c>
      <c r="K44" s="1011" t="s">
        <v>124</v>
      </c>
      <c r="L44" s="1011" t="s">
        <v>42</v>
      </c>
      <c r="M44" s="1007">
        <v>177100</v>
      </c>
      <c r="N44" s="1007"/>
      <c r="O44" s="1007">
        <v>157500</v>
      </c>
      <c r="P44" s="1007"/>
      <c r="Q44" s="858" t="s">
        <v>4871</v>
      </c>
      <c r="R44" s="858" t="s">
        <v>4872</v>
      </c>
      <c r="S44" s="312"/>
    </row>
    <row r="45" spans="1:19" s="129" customFormat="1" ht="51" customHeight="1" x14ac:dyDescent="0.25">
      <c r="A45" s="1076"/>
      <c r="B45" s="1011"/>
      <c r="C45" s="1011"/>
      <c r="D45" s="1011"/>
      <c r="E45" s="999"/>
      <c r="F45" s="858"/>
      <c r="G45" s="858"/>
      <c r="H45" s="330" t="s">
        <v>172</v>
      </c>
      <c r="I45" s="337">
        <v>30</v>
      </c>
      <c r="J45" s="858"/>
      <c r="K45" s="1011"/>
      <c r="L45" s="1011"/>
      <c r="M45" s="1007"/>
      <c r="N45" s="1007"/>
      <c r="O45" s="1007"/>
      <c r="P45" s="1007"/>
      <c r="Q45" s="858"/>
      <c r="R45" s="1011"/>
      <c r="S45" s="312"/>
    </row>
    <row r="46" spans="1:19" s="129" customFormat="1" ht="39" customHeight="1" x14ac:dyDescent="0.25">
      <c r="A46" s="976">
        <v>11</v>
      </c>
      <c r="B46" s="1011">
        <v>3</v>
      </c>
      <c r="C46" s="1011">
        <v>1</v>
      </c>
      <c r="D46" s="1011">
        <v>6</v>
      </c>
      <c r="E46" s="999" t="s">
        <v>4873</v>
      </c>
      <c r="F46" s="858" t="s">
        <v>4874</v>
      </c>
      <c r="G46" s="858" t="s">
        <v>170</v>
      </c>
      <c r="H46" s="330" t="s">
        <v>118</v>
      </c>
      <c r="I46" s="337">
        <v>1</v>
      </c>
      <c r="J46" s="858" t="s">
        <v>4875</v>
      </c>
      <c r="K46" s="1011" t="s">
        <v>124</v>
      </c>
      <c r="L46" s="1011" t="s">
        <v>42</v>
      </c>
      <c r="M46" s="1007">
        <v>98746.95</v>
      </c>
      <c r="N46" s="1007"/>
      <c r="O46" s="1007">
        <v>85797.36</v>
      </c>
      <c r="P46" s="1007"/>
      <c r="Q46" s="858" t="s">
        <v>4871</v>
      </c>
      <c r="R46" s="858" t="s">
        <v>4872</v>
      </c>
      <c r="S46" s="312"/>
    </row>
    <row r="47" spans="1:19" s="129" customFormat="1" ht="52.5" customHeight="1" x14ac:dyDescent="0.25">
      <c r="A47" s="1076"/>
      <c r="B47" s="1011"/>
      <c r="C47" s="1011"/>
      <c r="D47" s="1011"/>
      <c r="E47" s="999"/>
      <c r="F47" s="858"/>
      <c r="G47" s="858"/>
      <c r="H47" s="330" t="s">
        <v>172</v>
      </c>
      <c r="I47" s="337">
        <v>20</v>
      </c>
      <c r="J47" s="858"/>
      <c r="K47" s="1011"/>
      <c r="L47" s="1011"/>
      <c r="M47" s="1007"/>
      <c r="N47" s="1007"/>
      <c r="O47" s="1007"/>
      <c r="P47" s="1007"/>
      <c r="Q47" s="858"/>
      <c r="R47" s="858"/>
      <c r="S47" s="312"/>
    </row>
    <row r="48" spans="1:19" s="129" customFormat="1" ht="63" customHeight="1" x14ac:dyDescent="0.25">
      <c r="A48" s="976">
        <v>12</v>
      </c>
      <c r="B48" s="1011">
        <v>2</v>
      </c>
      <c r="C48" s="1011">
        <v>1</v>
      </c>
      <c r="D48" s="1011">
        <v>6</v>
      </c>
      <c r="E48" s="858" t="s">
        <v>4876</v>
      </c>
      <c r="F48" s="858" t="s">
        <v>4877</v>
      </c>
      <c r="G48" s="858" t="s">
        <v>170</v>
      </c>
      <c r="H48" s="330" t="s">
        <v>118</v>
      </c>
      <c r="I48" s="337">
        <v>1</v>
      </c>
      <c r="J48" s="858" t="s">
        <v>4878</v>
      </c>
      <c r="K48" s="1011" t="s">
        <v>124</v>
      </c>
      <c r="L48" s="1011" t="s">
        <v>42</v>
      </c>
      <c r="M48" s="1007">
        <v>20343.5</v>
      </c>
      <c r="N48" s="1007"/>
      <c r="O48" s="1007">
        <v>17020.86</v>
      </c>
      <c r="P48" s="1007"/>
      <c r="Q48" s="858" t="s">
        <v>4871</v>
      </c>
      <c r="R48" s="858" t="s">
        <v>4872</v>
      </c>
      <c r="S48" s="312"/>
    </row>
    <row r="49" spans="1:19" s="129" customFormat="1" ht="63" customHeight="1" x14ac:dyDescent="0.25">
      <c r="A49" s="1076"/>
      <c r="B49" s="1011"/>
      <c r="C49" s="1011"/>
      <c r="D49" s="1011"/>
      <c r="E49" s="858"/>
      <c r="F49" s="858"/>
      <c r="G49" s="858"/>
      <c r="H49" s="330" t="s">
        <v>172</v>
      </c>
      <c r="I49" s="337">
        <v>45</v>
      </c>
      <c r="J49" s="858"/>
      <c r="K49" s="1011"/>
      <c r="L49" s="1011"/>
      <c r="M49" s="1007"/>
      <c r="N49" s="1007"/>
      <c r="O49" s="1007"/>
      <c r="P49" s="1007"/>
      <c r="Q49" s="858"/>
      <c r="R49" s="1011"/>
      <c r="S49" s="312"/>
    </row>
    <row r="50" spans="1:19" s="129" customFormat="1" ht="39" customHeight="1" x14ac:dyDescent="0.25">
      <c r="A50" s="976">
        <v>13</v>
      </c>
      <c r="B50" s="1011">
        <v>3</v>
      </c>
      <c r="C50" s="1011">
        <v>1</v>
      </c>
      <c r="D50" s="1011">
        <v>9</v>
      </c>
      <c r="E50" s="1022" t="s">
        <v>4879</v>
      </c>
      <c r="F50" s="858" t="s">
        <v>4880</v>
      </c>
      <c r="G50" s="858" t="s">
        <v>170</v>
      </c>
      <c r="H50" s="330" t="s">
        <v>118</v>
      </c>
      <c r="I50" s="337">
        <v>1</v>
      </c>
      <c r="J50" s="858" t="s">
        <v>4881</v>
      </c>
      <c r="K50" s="1011" t="s">
        <v>124</v>
      </c>
      <c r="L50" s="1011" t="s">
        <v>42</v>
      </c>
      <c r="M50" s="1082">
        <v>199107.26</v>
      </c>
      <c r="N50" s="1007"/>
      <c r="O50" s="1007">
        <v>180441.86</v>
      </c>
      <c r="P50" s="1007"/>
      <c r="Q50" s="858" t="s">
        <v>4829</v>
      </c>
      <c r="R50" s="858" t="s">
        <v>4830</v>
      </c>
      <c r="S50" s="312"/>
    </row>
    <row r="51" spans="1:19" s="129" customFormat="1" ht="46.5" customHeight="1" x14ac:dyDescent="0.25">
      <c r="A51" s="1076"/>
      <c r="B51" s="1011"/>
      <c r="C51" s="1011"/>
      <c r="D51" s="1011"/>
      <c r="E51" s="1022"/>
      <c r="F51" s="858"/>
      <c r="G51" s="858"/>
      <c r="H51" s="330" t="s">
        <v>172</v>
      </c>
      <c r="I51" s="337">
        <v>35</v>
      </c>
      <c r="J51" s="858"/>
      <c r="K51" s="1011"/>
      <c r="L51" s="1011"/>
      <c r="M51" s="1011"/>
      <c r="N51" s="1007"/>
      <c r="O51" s="1007"/>
      <c r="P51" s="1007"/>
      <c r="Q51" s="858"/>
      <c r="R51" s="858"/>
      <c r="S51" s="312"/>
    </row>
    <row r="52" spans="1:19" s="129" customFormat="1" ht="39" customHeight="1" x14ac:dyDescent="0.25">
      <c r="A52" s="977"/>
      <c r="B52" s="1011"/>
      <c r="C52" s="1011"/>
      <c r="D52" s="1011"/>
      <c r="E52" s="1022"/>
      <c r="F52" s="858"/>
      <c r="G52" s="858"/>
      <c r="H52" s="330" t="s">
        <v>4832</v>
      </c>
      <c r="I52" s="337">
        <v>1000</v>
      </c>
      <c r="J52" s="858"/>
      <c r="K52" s="1011"/>
      <c r="L52" s="1011"/>
      <c r="M52" s="1011"/>
      <c r="N52" s="1007"/>
      <c r="O52" s="1007"/>
      <c r="P52" s="1007"/>
      <c r="Q52" s="858"/>
      <c r="R52" s="858"/>
      <c r="S52" s="312"/>
    </row>
    <row r="53" spans="1:19" s="129" customFormat="1" ht="47.25" customHeight="1" x14ac:dyDescent="0.25">
      <c r="A53" s="1085">
        <v>14</v>
      </c>
      <c r="B53" s="1083" t="s">
        <v>68</v>
      </c>
      <c r="C53" s="978">
        <v>5</v>
      </c>
      <c r="D53" s="978">
        <v>4</v>
      </c>
      <c r="E53" s="978" t="s">
        <v>4820</v>
      </c>
      <c r="F53" s="978" t="s">
        <v>4821</v>
      </c>
      <c r="G53" s="978" t="s">
        <v>85</v>
      </c>
      <c r="H53" s="330" t="s">
        <v>1296</v>
      </c>
      <c r="I53" s="330">
        <v>840</v>
      </c>
      <c r="J53" s="978" t="s">
        <v>2380</v>
      </c>
      <c r="K53" s="978" t="s">
        <v>42</v>
      </c>
      <c r="L53" s="978" t="s">
        <v>2128</v>
      </c>
      <c r="M53" s="1072" t="s">
        <v>42</v>
      </c>
      <c r="N53" s="1072">
        <v>125000</v>
      </c>
      <c r="O53" s="1072" t="s">
        <v>784</v>
      </c>
      <c r="P53" s="1074">
        <v>125000</v>
      </c>
      <c r="Q53" s="978" t="s">
        <v>4822</v>
      </c>
      <c r="R53" s="978" t="s">
        <v>4823</v>
      </c>
    </row>
    <row r="54" spans="1:19" s="129" customFormat="1" ht="47.25" customHeight="1" x14ac:dyDescent="0.25">
      <c r="A54" s="1086"/>
      <c r="B54" s="1084"/>
      <c r="C54" s="979"/>
      <c r="D54" s="979"/>
      <c r="E54" s="979"/>
      <c r="F54" s="979"/>
      <c r="G54" s="979"/>
      <c r="H54" s="330" t="s">
        <v>984</v>
      </c>
      <c r="I54" s="330">
        <v>11</v>
      </c>
      <c r="J54" s="979"/>
      <c r="K54" s="979"/>
      <c r="L54" s="979"/>
      <c r="M54" s="1073"/>
      <c r="N54" s="1073"/>
      <c r="O54" s="1073"/>
      <c r="P54" s="1075"/>
      <c r="Q54" s="979"/>
      <c r="R54" s="979"/>
    </row>
    <row r="55" spans="1:19" s="129" customFormat="1" ht="35.25" customHeight="1" x14ac:dyDescent="0.25">
      <c r="A55" s="976">
        <v>15</v>
      </c>
      <c r="B55" s="1083" t="s">
        <v>68</v>
      </c>
      <c r="C55" s="978">
        <v>1</v>
      </c>
      <c r="D55" s="978">
        <v>3</v>
      </c>
      <c r="E55" s="978" t="s">
        <v>4882</v>
      </c>
      <c r="F55" s="978" t="s">
        <v>4883</v>
      </c>
      <c r="G55" s="978" t="s">
        <v>170</v>
      </c>
      <c r="H55" s="330" t="s">
        <v>1296</v>
      </c>
      <c r="I55" s="330">
        <v>50</v>
      </c>
      <c r="J55" s="978" t="s">
        <v>4884</v>
      </c>
      <c r="K55" s="978" t="s">
        <v>42</v>
      </c>
      <c r="L55" s="978" t="s">
        <v>3761</v>
      </c>
      <c r="M55" s="1072" t="s">
        <v>42</v>
      </c>
      <c r="N55" s="1072">
        <v>219000</v>
      </c>
      <c r="O55" s="1072" t="s">
        <v>42</v>
      </c>
      <c r="P55" s="1074">
        <v>219000</v>
      </c>
      <c r="Q55" s="978" t="s">
        <v>4822</v>
      </c>
      <c r="R55" s="978" t="s">
        <v>4823</v>
      </c>
      <c r="S55" s="312"/>
    </row>
    <row r="56" spans="1:19" s="129" customFormat="1" ht="35.25" customHeight="1" x14ac:dyDescent="0.25">
      <c r="A56" s="1076"/>
      <c r="B56" s="1084"/>
      <c r="C56" s="979"/>
      <c r="D56" s="979"/>
      <c r="E56" s="979"/>
      <c r="F56" s="979"/>
      <c r="G56" s="979"/>
      <c r="H56" s="330" t="s">
        <v>782</v>
      </c>
      <c r="I56" s="330">
        <v>1</v>
      </c>
      <c r="J56" s="979"/>
      <c r="K56" s="979"/>
      <c r="L56" s="979"/>
      <c r="M56" s="1073"/>
      <c r="N56" s="1073"/>
      <c r="O56" s="1073"/>
      <c r="P56" s="1075"/>
      <c r="Q56" s="979"/>
      <c r="R56" s="979"/>
      <c r="S56" s="312"/>
    </row>
    <row r="57" spans="1:19" s="129" customFormat="1" ht="30" customHeight="1" x14ac:dyDescent="0.25">
      <c r="A57" s="976">
        <v>16</v>
      </c>
      <c r="B57" s="1011" t="s">
        <v>68</v>
      </c>
      <c r="C57" s="1011">
        <v>5</v>
      </c>
      <c r="D57" s="858">
        <v>4</v>
      </c>
      <c r="E57" s="858" t="s">
        <v>4885</v>
      </c>
      <c r="F57" s="858" t="s">
        <v>4886</v>
      </c>
      <c r="G57" s="978" t="s">
        <v>250</v>
      </c>
      <c r="H57" s="330" t="s">
        <v>4887</v>
      </c>
      <c r="I57" s="311" t="s">
        <v>39</v>
      </c>
      <c r="J57" s="978" t="s">
        <v>4888</v>
      </c>
      <c r="K57" s="1092"/>
      <c r="L57" s="1010" t="s">
        <v>124</v>
      </c>
      <c r="M57" s="1007"/>
      <c r="N57" s="1007">
        <v>40067.08</v>
      </c>
      <c r="O57" s="1007"/>
      <c r="P57" s="1007">
        <v>34251</v>
      </c>
      <c r="Q57" s="999" t="s">
        <v>4889</v>
      </c>
      <c r="R57" s="858" t="s">
        <v>4890</v>
      </c>
      <c r="S57" s="312"/>
    </row>
    <row r="58" spans="1:19" s="129" customFormat="1" ht="22.5" customHeight="1" x14ac:dyDescent="0.25">
      <c r="A58" s="977"/>
      <c r="B58" s="1011"/>
      <c r="C58" s="1011"/>
      <c r="D58" s="858"/>
      <c r="E58" s="858"/>
      <c r="F58" s="858"/>
      <c r="G58" s="979"/>
      <c r="H58" s="330" t="s">
        <v>960</v>
      </c>
      <c r="I58" s="311" t="s">
        <v>970</v>
      </c>
      <c r="J58" s="979"/>
      <c r="K58" s="1092"/>
      <c r="L58" s="1010"/>
      <c r="M58" s="1007"/>
      <c r="N58" s="1007"/>
      <c r="O58" s="1007"/>
      <c r="P58" s="1007"/>
      <c r="Q58" s="999"/>
      <c r="R58" s="858"/>
      <c r="S58" s="312"/>
    </row>
    <row r="59" spans="1:19" s="129" customFormat="1" ht="21" customHeight="1" x14ac:dyDescent="0.25">
      <c r="A59" s="976">
        <v>17</v>
      </c>
      <c r="B59" s="1011" t="s">
        <v>68</v>
      </c>
      <c r="C59" s="1011">
        <v>5</v>
      </c>
      <c r="D59" s="858">
        <v>4</v>
      </c>
      <c r="E59" s="858" t="s">
        <v>4891</v>
      </c>
      <c r="F59" s="858" t="s">
        <v>4892</v>
      </c>
      <c r="G59" s="1090" t="s">
        <v>4893</v>
      </c>
      <c r="H59" s="330" t="s">
        <v>465</v>
      </c>
      <c r="I59" s="571" t="s">
        <v>39</v>
      </c>
      <c r="J59" s="978" t="s">
        <v>4888</v>
      </c>
      <c r="K59" s="1087"/>
      <c r="L59" s="1010" t="s">
        <v>81</v>
      </c>
      <c r="M59" s="1007"/>
      <c r="N59" s="1007">
        <v>10915</v>
      </c>
      <c r="O59" s="1007"/>
      <c r="P59" s="1007">
        <v>9955</v>
      </c>
      <c r="Q59" s="858" t="s">
        <v>4894</v>
      </c>
      <c r="R59" s="858" t="s">
        <v>4895</v>
      </c>
      <c r="S59" s="312"/>
    </row>
    <row r="60" spans="1:19" s="129" customFormat="1" ht="21" customHeight="1" x14ac:dyDescent="0.25">
      <c r="A60" s="1076"/>
      <c r="B60" s="1011"/>
      <c r="C60" s="1011"/>
      <c r="D60" s="858"/>
      <c r="E60" s="858"/>
      <c r="F60" s="858"/>
      <c r="G60" s="1091"/>
      <c r="H60" s="330" t="s">
        <v>960</v>
      </c>
      <c r="I60" s="571" t="s">
        <v>2544</v>
      </c>
      <c r="J60" s="1081"/>
      <c r="K60" s="1088"/>
      <c r="L60" s="1010"/>
      <c r="M60" s="1007"/>
      <c r="N60" s="1007"/>
      <c r="O60" s="1007"/>
      <c r="P60" s="1007"/>
      <c r="Q60" s="858"/>
      <c r="R60" s="858"/>
      <c r="S60" s="312"/>
    </row>
    <row r="61" spans="1:19" s="129" customFormat="1" ht="21" customHeight="1" x14ac:dyDescent="0.25">
      <c r="A61" s="1076"/>
      <c r="B61" s="1011"/>
      <c r="C61" s="1011"/>
      <c r="D61" s="858"/>
      <c r="E61" s="858"/>
      <c r="F61" s="858"/>
      <c r="G61" s="1091"/>
      <c r="H61" s="330" t="s">
        <v>4896</v>
      </c>
      <c r="I61" s="571" t="s">
        <v>39</v>
      </c>
      <c r="J61" s="1081"/>
      <c r="K61" s="1088"/>
      <c r="L61" s="1010"/>
      <c r="M61" s="1007"/>
      <c r="N61" s="1007"/>
      <c r="O61" s="1007"/>
      <c r="P61" s="1007"/>
      <c r="Q61" s="858"/>
      <c r="R61" s="858"/>
      <c r="S61" s="312"/>
    </row>
    <row r="62" spans="1:19" s="129" customFormat="1" ht="21" customHeight="1" x14ac:dyDescent="0.25">
      <c r="A62" s="1076"/>
      <c r="B62" s="1011"/>
      <c r="C62" s="1011"/>
      <c r="D62" s="858"/>
      <c r="E62" s="858"/>
      <c r="F62" s="858"/>
      <c r="G62" s="1091"/>
      <c r="H62" s="330" t="s">
        <v>952</v>
      </c>
      <c r="I62" s="571" t="s">
        <v>2544</v>
      </c>
      <c r="J62" s="1081"/>
      <c r="K62" s="1088"/>
      <c r="L62" s="1010"/>
      <c r="M62" s="1007"/>
      <c r="N62" s="1007"/>
      <c r="O62" s="1007"/>
      <c r="P62" s="1007"/>
      <c r="Q62" s="858"/>
      <c r="R62" s="858"/>
      <c r="S62" s="312"/>
    </row>
    <row r="63" spans="1:19" x14ac:dyDescent="0.25">
      <c r="A63" s="1076"/>
      <c r="B63" s="1011"/>
      <c r="C63" s="1011"/>
      <c r="D63" s="858"/>
      <c r="E63" s="858"/>
      <c r="F63" s="858"/>
      <c r="G63" s="1091"/>
      <c r="H63" s="330" t="s">
        <v>4897</v>
      </c>
      <c r="I63" s="571" t="s">
        <v>39</v>
      </c>
      <c r="J63" s="1081"/>
      <c r="K63" s="1088"/>
      <c r="L63" s="1010"/>
      <c r="M63" s="1007"/>
      <c r="N63" s="1007"/>
      <c r="O63" s="1007"/>
      <c r="P63" s="1007"/>
      <c r="Q63" s="858"/>
      <c r="R63" s="858"/>
    </row>
    <row r="64" spans="1:19" ht="21.75" customHeight="1" x14ac:dyDescent="0.25">
      <c r="A64" s="977"/>
      <c r="B64" s="1011"/>
      <c r="C64" s="1011"/>
      <c r="D64" s="858"/>
      <c r="E64" s="858"/>
      <c r="F64" s="858"/>
      <c r="G64" s="1091"/>
      <c r="H64" s="330" t="s">
        <v>952</v>
      </c>
      <c r="I64" s="571" t="s">
        <v>2544</v>
      </c>
      <c r="J64" s="979"/>
      <c r="K64" s="1089"/>
      <c r="L64" s="1010"/>
      <c r="M64" s="1007"/>
      <c r="N64" s="1007"/>
      <c r="O64" s="1007"/>
      <c r="P64" s="1007"/>
      <c r="Q64" s="858"/>
      <c r="R64" s="858"/>
    </row>
    <row r="65" spans="1:18" x14ac:dyDescent="0.25">
      <c r="A65" s="1011">
        <v>18</v>
      </c>
      <c r="B65" s="1011" t="s">
        <v>68</v>
      </c>
      <c r="C65" s="1011">
        <v>1</v>
      </c>
      <c r="D65" s="858">
        <v>6</v>
      </c>
      <c r="E65" s="858" t="s">
        <v>4898</v>
      </c>
      <c r="F65" s="858" t="s">
        <v>4899</v>
      </c>
      <c r="G65" s="858" t="s">
        <v>261</v>
      </c>
      <c r="H65" s="330" t="s">
        <v>1083</v>
      </c>
      <c r="I65" s="311" t="s">
        <v>39</v>
      </c>
      <c r="J65" s="858" t="s">
        <v>4900</v>
      </c>
      <c r="K65" s="1092"/>
      <c r="L65" s="1092" t="s">
        <v>81</v>
      </c>
      <c r="M65" s="1007"/>
      <c r="N65" s="1007">
        <v>55854.2</v>
      </c>
      <c r="O65" s="1007"/>
      <c r="P65" s="1007">
        <v>39604.199999999997</v>
      </c>
      <c r="Q65" s="999" t="s">
        <v>4901</v>
      </c>
      <c r="R65" s="858" t="s">
        <v>4902</v>
      </c>
    </row>
    <row r="66" spans="1:18" x14ac:dyDescent="0.25">
      <c r="A66" s="1011"/>
      <c r="B66" s="1011"/>
      <c r="C66" s="1011"/>
      <c r="D66" s="858"/>
      <c r="E66" s="858"/>
      <c r="F66" s="858"/>
      <c r="G66" s="858"/>
      <c r="H66" s="330" t="s">
        <v>960</v>
      </c>
      <c r="I66" s="311" t="s">
        <v>1074</v>
      </c>
      <c r="J66" s="858"/>
      <c r="K66" s="1092"/>
      <c r="L66" s="1092"/>
      <c r="M66" s="1007"/>
      <c r="N66" s="1007"/>
      <c r="O66" s="1007"/>
      <c r="P66" s="1007"/>
      <c r="Q66" s="999"/>
      <c r="R66" s="858"/>
    </row>
    <row r="67" spans="1:18" x14ac:dyDescent="0.25">
      <c r="A67" s="1011">
        <v>19</v>
      </c>
      <c r="B67" s="1093" t="s">
        <v>68</v>
      </c>
      <c r="C67" s="1011">
        <v>1</v>
      </c>
      <c r="D67" s="858">
        <v>6</v>
      </c>
      <c r="E67" s="1090" t="s">
        <v>4903</v>
      </c>
      <c r="F67" s="858" t="s">
        <v>4904</v>
      </c>
      <c r="G67" s="858" t="s">
        <v>4905</v>
      </c>
      <c r="H67" s="474" t="s">
        <v>280</v>
      </c>
      <c r="I67" s="311" t="s">
        <v>39</v>
      </c>
      <c r="J67" s="1097" t="s">
        <v>4906</v>
      </c>
      <c r="K67" s="819"/>
      <c r="L67" s="1010" t="s">
        <v>124</v>
      </c>
      <c r="M67" s="1007"/>
      <c r="N67" s="1007">
        <v>28405.06</v>
      </c>
      <c r="O67" s="1007"/>
      <c r="P67" s="1007">
        <v>22390</v>
      </c>
      <c r="Q67" s="858" t="s">
        <v>4907</v>
      </c>
      <c r="R67" s="858" t="s">
        <v>4908</v>
      </c>
    </row>
    <row r="68" spans="1:18" x14ac:dyDescent="0.25">
      <c r="A68" s="1011"/>
      <c r="B68" s="1094"/>
      <c r="C68" s="1011"/>
      <c r="D68" s="858"/>
      <c r="E68" s="1091"/>
      <c r="F68" s="858"/>
      <c r="G68" s="858"/>
      <c r="H68" s="474" t="s">
        <v>960</v>
      </c>
      <c r="I68" s="311" t="s">
        <v>1046</v>
      </c>
      <c r="J68" s="1098"/>
      <c r="K68" s="819"/>
      <c r="L68" s="1010"/>
      <c r="M68" s="1007"/>
      <c r="N68" s="1007"/>
      <c r="O68" s="1007"/>
      <c r="P68" s="1007"/>
      <c r="Q68" s="858"/>
      <c r="R68" s="858"/>
    </row>
    <row r="69" spans="1:18" x14ac:dyDescent="0.25">
      <c r="A69" s="1011"/>
      <c r="B69" s="1094"/>
      <c r="C69" s="1011"/>
      <c r="D69" s="858"/>
      <c r="E69" s="1091"/>
      <c r="F69" s="858"/>
      <c r="G69" s="858"/>
      <c r="H69" s="474" t="s">
        <v>1083</v>
      </c>
      <c r="I69" s="311" t="s">
        <v>39</v>
      </c>
      <c r="J69" s="1098"/>
      <c r="K69" s="819"/>
      <c r="L69" s="1010"/>
      <c r="M69" s="1007"/>
      <c r="N69" s="1007"/>
      <c r="O69" s="1007"/>
      <c r="P69" s="1007"/>
      <c r="Q69" s="858"/>
      <c r="R69" s="858"/>
    </row>
    <row r="70" spans="1:18" ht="30" customHeight="1" x14ac:dyDescent="0.25">
      <c r="A70" s="1011"/>
      <c r="B70" s="1094"/>
      <c r="C70" s="1011"/>
      <c r="D70" s="858"/>
      <c r="E70" s="1091"/>
      <c r="F70" s="858"/>
      <c r="G70" s="858"/>
      <c r="H70" s="474" t="s">
        <v>960</v>
      </c>
      <c r="I70" s="311" t="s">
        <v>1436</v>
      </c>
      <c r="J70" s="1098"/>
      <c r="K70" s="819"/>
      <c r="L70" s="1010"/>
      <c r="M70" s="1007"/>
      <c r="N70" s="1007"/>
      <c r="O70" s="1007"/>
      <c r="P70" s="1007"/>
      <c r="Q70" s="858"/>
      <c r="R70" s="858"/>
    </row>
    <row r="71" spans="1:18" x14ac:dyDescent="0.25">
      <c r="A71" s="1011"/>
      <c r="B71" s="1094"/>
      <c r="C71" s="1011"/>
      <c r="D71" s="858"/>
      <c r="E71" s="1091"/>
      <c r="F71" s="858"/>
      <c r="G71" s="858"/>
      <c r="H71" s="572" t="s">
        <v>1036</v>
      </c>
      <c r="I71" s="311" t="s">
        <v>39</v>
      </c>
      <c r="J71" s="1098"/>
      <c r="K71" s="819"/>
      <c r="L71" s="1010"/>
      <c r="M71" s="1007"/>
      <c r="N71" s="1007"/>
      <c r="O71" s="1007"/>
      <c r="P71" s="1007"/>
      <c r="Q71" s="858"/>
      <c r="R71" s="858"/>
    </row>
    <row r="72" spans="1:18" x14ac:dyDescent="0.25">
      <c r="A72" s="1011"/>
      <c r="B72" s="1095"/>
      <c r="C72" s="1011"/>
      <c r="D72" s="858"/>
      <c r="E72" s="1096"/>
      <c r="F72" s="858"/>
      <c r="G72" s="858"/>
      <c r="H72" s="572" t="s">
        <v>960</v>
      </c>
      <c r="I72" s="311" t="s">
        <v>1008</v>
      </c>
      <c r="J72" s="1099"/>
      <c r="K72" s="819"/>
      <c r="L72" s="1010"/>
      <c r="M72" s="1007"/>
      <c r="N72" s="1007"/>
      <c r="O72" s="1007"/>
      <c r="P72" s="1007"/>
      <c r="Q72" s="858"/>
      <c r="R72" s="858"/>
    </row>
    <row r="73" spans="1:18" x14ac:dyDescent="0.25">
      <c r="A73" s="976">
        <v>20</v>
      </c>
      <c r="B73" s="1011" t="s">
        <v>68</v>
      </c>
      <c r="C73" s="1011">
        <v>1</v>
      </c>
      <c r="D73" s="1011">
        <v>6</v>
      </c>
      <c r="E73" s="1011" t="s">
        <v>4909</v>
      </c>
      <c r="F73" s="858" t="s">
        <v>4910</v>
      </c>
      <c r="G73" s="858" t="s">
        <v>4911</v>
      </c>
      <c r="H73" s="572" t="s">
        <v>465</v>
      </c>
      <c r="I73" s="337">
        <v>6</v>
      </c>
      <c r="J73" s="858" t="s">
        <v>4912</v>
      </c>
      <c r="K73" s="1011"/>
      <c r="L73" s="1011" t="s">
        <v>73</v>
      </c>
      <c r="M73" s="1011"/>
      <c r="N73" s="1007">
        <v>136068.19</v>
      </c>
      <c r="O73" s="1011"/>
      <c r="P73" s="1007">
        <v>117056.19</v>
      </c>
      <c r="Q73" s="858" t="s">
        <v>4913</v>
      </c>
      <c r="R73" s="1011" t="s">
        <v>4914</v>
      </c>
    </row>
    <row r="74" spans="1:18" x14ac:dyDescent="0.25">
      <c r="A74" s="1076"/>
      <c r="B74" s="1011"/>
      <c r="C74" s="1011"/>
      <c r="D74" s="1011"/>
      <c r="E74" s="1011"/>
      <c r="F74" s="858"/>
      <c r="G74" s="858"/>
      <c r="H74" s="337" t="s">
        <v>960</v>
      </c>
      <c r="I74" s="337">
        <v>10</v>
      </c>
      <c r="J74" s="858"/>
      <c r="K74" s="1011"/>
      <c r="L74" s="1011"/>
      <c r="M74" s="1011"/>
      <c r="N74" s="1007"/>
      <c r="O74" s="1011"/>
      <c r="P74" s="1007"/>
      <c r="Q74" s="858"/>
      <c r="R74" s="1011"/>
    </row>
    <row r="75" spans="1:18" x14ac:dyDescent="0.25">
      <c r="A75" s="1076"/>
      <c r="B75" s="1011"/>
      <c r="C75" s="1011"/>
      <c r="D75" s="1011"/>
      <c r="E75" s="1011"/>
      <c r="F75" s="858"/>
      <c r="G75" s="858"/>
      <c r="H75" s="572" t="s">
        <v>4896</v>
      </c>
      <c r="I75" s="337">
        <v>15</v>
      </c>
      <c r="J75" s="858"/>
      <c r="K75" s="1011"/>
      <c r="L75" s="1011"/>
      <c r="M75" s="1011"/>
      <c r="N75" s="1007"/>
      <c r="O75" s="1011"/>
      <c r="P75" s="1007"/>
      <c r="Q75" s="858"/>
      <c r="R75" s="1011"/>
    </row>
    <row r="76" spans="1:18" x14ac:dyDescent="0.25">
      <c r="A76" s="1076"/>
      <c r="B76" s="1011"/>
      <c r="C76" s="1011"/>
      <c r="D76" s="1011"/>
      <c r="E76" s="1011"/>
      <c r="F76" s="858"/>
      <c r="G76" s="858"/>
      <c r="H76" s="337" t="s">
        <v>960</v>
      </c>
      <c r="I76" s="337">
        <v>120</v>
      </c>
      <c r="J76" s="858"/>
      <c r="K76" s="1011"/>
      <c r="L76" s="1011"/>
      <c r="M76" s="1011"/>
      <c r="N76" s="1007"/>
      <c r="O76" s="1011"/>
      <c r="P76" s="1007"/>
      <c r="Q76" s="858"/>
      <c r="R76" s="1011"/>
    </row>
    <row r="77" spans="1:18" x14ac:dyDescent="0.25">
      <c r="A77" s="1076"/>
      <c r="B77" s="1011"/>
      <c r="C77" s="1011"/>
      <c r="D77" s="1011"/>
      <c r="E77" s="1011"/>
      <c r="F77" s="858"/>
      <c r="G77" s="858"/>
      <c r="H77" s="337" t="s">
        <v>4915</v>
      </c>
      <c r="I77" s="337">
        <v>1</v>
      </c>
      <c r="J77" s="858"/>
      <c r="K77" s="1011"/>
      <c r="L77" s="1011"/>
      <c r="M77" s="1011"/>
      <c r="N77" s="1007"/>
      <c r="O77" s="1011"/>
      <c r="P77" s="1007"/>
      <c r="Q77" s="858"/>
      <c r="R77" s="1011"/>
    </row>
    <row r="78" spans="1:18" x14ac:dyDescent="0.25">
      <c r="A78" s="1076"/>
      <c r="B78" s="1011"/>
      <c r="C78" s="1011"/>
      <c r="D78" s="1011"/>
      <c r="E78" s="1011"/>
      <c r="F78" s="858"/>
      <c r="G78" s="858"/>
      <c r="H78" s="337" t="s">
        <v>960</v>
      </c>
      <c r="I78" s="337">
        <v>50</v>
      </c>
      <c r="J78" s="858"/>
      <c r="K78" s="1011"/>
      <c r="L78" s="1011"/>
      <c r="M78" s="1011"/>
      <c r="N78" s="1007"/>
      <c r="O78" s="1011"/>
      <c r="P78" s="1007"/>
      <c r="Q78" s="858"/>
      <c r="R78" s="1011"/>
    </row>
    <row r="79" spans="1:18" x14ac:dyDescent="0.25">
      <c r="A79" s="1076"/>
      <c r="B79" s="1011"/>
      <c r="C79" s="1011"/>
      <c r="D79" s="1011"/>
      <c r="E79" s="1011"/>
      <c r="F79" s="858"/>
      <c r="G79" s="858"/>
      <c r="H79" s="337" t="s">
        <v>1036</v>
      </c>
      <c r="I79" s="337">
        <v>1</v>
      </c>
      <c r="J79" s="858"/>
      <c r="K79" s="1011"/>
      <c r="L79" s="1011"/>
      <c r="M79" s="1011"/>
      <c r="N79" s="1007"/>
      <c r="O79" s="1011"/>
      <c r="P79" s="1007"/>
      <c r="Q79" s="858"/>
      <c r="R79" s="1011"/>
    </row>
    <row r="80" spans="1:18" ht="23.25" customHeight="1" x14ac:dyDescent="0.25">
      <c r="A80" s="1076"/>
      <c r="B80" s="1011"/>
      <c r="C80" s="1011"/>
      <c r="D80" s="1011"/>
      <c r="E80" s="1011"/>
      <c r="F80" s="858"/>
      <c r="G80" s="858"/>
      <c r="H80" s="337" t="s">
        <v>952</v>
      </c>
      <c r="I80" s="337">
        <v>120</v>
      </c>
      <c r="J80" s="858"/>
      <c r="K80" s="1011"/>
      <c r="L80" s="1011"/>
      <c r="M80" s="1011"/>
      <c r="N80" s="1007"/>
      <c r="O80" s="1011"/>
      <c r="P80" s="1007"/>
      <c r="Q80" s="858"/>
      <c r="R80" s="1011"/>
    </row>
    <row r="81" spans="1:18" ht="22.5" customHeight="1" x14ac:dyDescent="0.25">
      <c r="A81" s="1076"/>
      <c r="B81" s="1011"/>
      <c r="C81" s="1011"/>
      <c r="D81" s="1011"/>
      <c r="E81" s="1011"/>
      <c r="F81" s="858"/>
      <c r="G81" s="858"/>
      <c r="H81" s="330" t="s">
        <v>4916</v>
      </c>
      <c r="I81" s="337">
        <v>2</v>
      </c>
      <c r="J81" s="858"/>
      <c r="K81" s="1011"/>
      <c r="L81" s="1011"/>
      <c r="M81" s="1011"/>
      <c r="N81" s="1007"/>
      <c r="O81" s="1011"/>
      <c r="P81" s="1007"/>
      <c r="Q81" s="858"/>
      <c r="R81" s="1011"/>
    </row>
    <row r="82" spans="1:18" x14ac:dyDescent="0.25">
      <c r="A82" s="977"/>
      <c r="B82" s="1011"/>
      <c r="C82" s="1011"/>
      <c r="D82" s="1011"/>
      <c r="E82" s="1011"/>
      <c r="F82" s="858"/>
      <c r="G82" s="858"/>
      <c r="H82" s="330" t="s">
        <v>960</v>
      </c>
      <c r="I82" s="337">
        <v>800</v>
      </c>
      <c r="J82" s="858"/>
      <c r="K82" s="1011"/>
      <c r="L82" s="1011"/>
      <c r="M82" s="1011"/>
      <c r="N82" s="1007"/>
      <c r="O82" s="1011"/>
      <c r="P82" s="1007"/>
      <c r="Q82" s="858"/>
      <c r="R82" s="1011"/>
    </row>
    <row r="83" spans="1:18" ht="18" customHeight="1" x14ac:dyDescent="0.25">
      <c r="A83" s="976">
        <v>21</v>
      </c>
      <c r="B83" s="1093" t="s">
        <v>89</v>
      </c>
      <c r="C83" s="1011">
        <v>1</v>
      </c>
      <c r="D83" s="976">
        <v>6</v>
      </c>
      <c r="E83" s="858" t="s">
        <v>4917</v>
      </c>
      <c r="F83" s="978" t="s">
        <v>4918</v>
      </c>
      <c r="G83" s="1093" t="s">
        <v>4919</v>
      </c>
      <c r="H83" s="337" t="s">
        <v>342</v>
      </c>
      <c r="I83" s="337">
        <v>1</v>
      </c>
      <c r="J83" s="1097" t="s">
        <v>4920</v>
      </c>
      <c r="K83" s="1011"/>
      <c r="L83" s="1011" t="s">
        <v>124</v>
      </c>
      <c r="M83" s="1011"/>
      <c r="N83" s="1007">
        <v>57040.2</v>
      </c>
      <c r="O83" s="1011"/>
      <c r="P83" s="1007">
        <v>51193.2</v>
      </c>
      <c r="Q83" s="858" t="s">
        <v>4921</v>
      </c>
      <c r="R83" s="858" t="s">
        <v>4922</v>
      </c>
    </row>
    <row r="84" spans="1:18" ht="28.5" customHeight="1" x14ac:dyDescent="0.25">
      <c r="A84" s="1076"/>
      <c r="B84" s="1094"/>
      <c r="C84" s="1011"/>
      <c r="D84" s="1076"/>
      <c r="E84" s="858"/>
      <c r="F84" s="1081"/>
      <c r="G84" s="1094"/>
      <c r="H84" s="337" t="s">
        <v>960</v>
      </c>
      <c r="I84" s="337">
        <v>40</v>
      </c>
      <c r="J84" s="1098"/>
      <c r="K84" s="1011"/>
      <c r="L84" s="1011"/>
      <c r="M84" s="1011"/>
      <c r="N84" s="1007"/>
      <c r="O84" s="1011"/>
      <c r="P84" s="1007"/>
      <c r="Q84" s="858"/>
      <c r="R84" s="858"/>
    </row>
    <row r="85" spans="1:18" ht="31.5" customHeight="1" x14ac:dyDescent="0.25">
      <c r="A85" s="1076"/>
      <c r="B85" s="1094"/>
      <c r="C85" s="1011"/>
      <c r="D85" s="1076"/>
      <c r="E85" s="858"/>
      <c r="F85" s="1081"/>
      <c r="G85" s="1094"/>
      <c r="H85" s="337" t="s">
        <v>250</v>
      </c>
      <c r="I85" s="337">
        <v>1</v>
      </c>
      <c r="J85" s="1098"/>
      <c r="K85" s="1011"/>
      <c r="L85" s="1011"/>
      <c r="M85" s="1011"/>
      <c r="N85" s="1007"/>
      <c r="O85" s="1011"/>
      <c r="P85" s="1007"/>
      <c r="Q85" s="858"/>
      <c r="R85" s="858"/>
    </row>
    <row r="86" spans="1:18" ht="27.75" customHeight="1" x14ac:dyDescent="0.25">
      <c r="A86" s="977"/>
      <c r="B86" s="1095"/>
      <c r="C86" s="1011"/>
      <c r="D86" s="977"/>
      <c r="E86" s="858"/>
      <c r="F86" s="979"/>
      <c r="G86" s="1095"/>
      <c r="H86" s="337" t="s">
        <v>952</v>
      </c>
      <c r="I86" s="311" t="s">
        <v>1358</v>
      </c>
      <c r="J86" s="1099"/>
      <c r="K86" s="1011"/>
      <c r="L86" s="1011"/>
      <c r="M86" s="1011"/>
      <c r="N86" s="1007"/>
      <c r="O86" s="1011"/>
      <c r="P86" s="1007"/>
      <c r="Q86" s="858"/>
      <c r="R86" s="858"/>
    </row>
    <row r="87" spans="1:18" ht="43.5" customHeight="1" x14ac:dyDescent="0.25">
      <c r="A87" s="1011">
        <v>22</v>
      </c>
      <c r="B87" s="1093" t="s">
        <v>127</v>
      </c>
      <c r="C87" s="1011">
        <v>1</v>
      </c>
      <c r="D87" s="976">
        <v>6</v>
      </c>
      <c r="E87" s="1097" t="s">
        <v>4923</v>
      </c>
      <c r="F87" s="858" t="s">
        <v>4924</v>
      </c>
      <c r="G87" s="978" t="s">
        <v>4925</v>
      </c>
      <c r="H87" s="337" t="s">
        <v>250</v>
      </c>
      <c r="I87" s="573">
        <v>1</v>
      </c>
      <c r="J87" s="1097" t="s">
        <v>4926</v>
      </c>
      <c r="K87" s="1011"/>
      <c r="L87" s="1011" t="s">
        <v>124</v>
      </c>
      <c r="M87" s="1011"/>
      <c r="N87" s="1007" t="s">
        <v>4927</v>
      </c>
      <c r="O87" s="1011"/>
      <c r="P87" s="1007">
        <v>172354</v>
      </c>
      <c r="Q87" s="858" t="s">
        <v>4829</v>
      </c>
      <c r="R87" s="858" t="s">
        <v>4928</v>
      </c>
    </row>
    <row r="88" spans="1:18" ht="63" customHeight="1" x14ac:dyDescent="0.25">
      <c r="A88" s="1011"/>
      <c r="B88" s="1094"/>
      <c r="C88" s="1011"/>
      <c r="D88" s="1076"/>
      <c r="E88" s="1098"/>
      <c r="F88" s="858"/>
      <c r="G88" s="1081"/>
      <c r="H88" s="337" t="s">
        <v>960</v>
      </c>
      <c r="I88" s="573">
        <v>30</v>
      </c>
      <c r="J88" s="1098"/>
      <c r="K88" s="1011"/>
      <c r="L88" s="1011"/>
      <c r="M88" s="1011"/>
      <c r="N88" s="1007"/>
      <c r="O88" s="1011"/>
      <c r="P88" s="1007"/>
      <c r="Q88" s="858"/>
      <c r="R88" s="858"/>
    </row>
    <row r="89" spans="1:18" ht="45.75" customHeight="1" x14ac:dyDescent="0.25">
      <c r="A89" s="1011"/>
      <c r="B89" s="1094"/>
      <c r="C89" s="1011"/>
      <c r="D89" s="1076"/>
      <c r="E89" s="1098"/>
      <c r="F89" s="858"/>
      <c r="G89" s="1081"/>
      <c r="H89" s="330" t="s">
        <v>1144</v>
      </c>
      <c r="I89" s="573">
        <v>1</v>
      </c>
      <c r="J89" s="1098"/>
      <c r="K89" s="1011"/>
      <c r="L89" s="1011"/>
      <c r="M89" s="1011"/>
      <c r="N89" s="1007"/>
      <c r="O89" s="1011"/>
      <c r="P89" s="1007"/>
      <c r="Q89" s="858"/>
      <c r="R89" s="858"/>
    </row>
    <row r="90" spans="1:18" ht="99" customHeight="1" x14ac:dyDescent="0.25">
      <c r="A90" s="1011"/>
      <c r="B90" s="1094"/>
      <c r="C90" s="1011"/>
      <c r="D90" s="1076"/>
      <c r="E90" s="1098"/>
      <c r="F90" s="858"/>
      <c r="G90" s="1081"/>
      <c r="H90" s="330" t="s">
        <v>1145</v>
      </c>
      <c r="I90" s="573">
        <v>4</v>
      </c>
      <c r="J90" s="1098"/>
      <c r="K90" s="1011"/>
      <c r="L90" s="1011"/>
      <c r="M90" s="1011"/>
      <c r="N90" s="1007"/>
      <c r="O90" s="1011"/>
      <c r="P90" s="1007"/>
      <c r="Q90" s="858"/>
      <c r="R90" s="858"/>
    </row>
    <row r="91" spans="1:18" ht="40.5" customHeight="1" x14ac:dyDescent="0.25">
      <c r="A91" s="1011">
        <v>23</v>
      </c>
      <c r="B91" s="1093" t="s">
        <v>68</v>
      </c>
      <c r="C91" s="1011">
        <v>1</v>
      </c>
      <c r="D91" s="976">
        <v>6</v>
      </c>
      <c r="E91" s="1097" t="s">
        <v>4929</v>
      </c>
      <c r="F91" s="858" t="s">
        <v>4930</v>
      </c>
      <c r="G91" s="978" t="s">
        <v>4931</v>
      </c>
      <c r="H91" s="337" t="s">
        <v>1083</v>
      </c>
      <c r="I91" s="337">
        <v>1</v>
      </c>
      <c r="J91" s="1097" t="s">
        <v>4932</v>
      </c>
      <c r="K91" s="1011"/>
      <c r="L91" s="1011" t="s">
        <v>774</v>
      </c>
      <c r="M91" s="1011"/>
      <c r="N91" s="1007">
        <v>59732.46</v>
      </c>
      <c r="O91" s="1011"/>
      <c r="P91" s="1007">
        <v>47112.3</v>
      </c>
      <c r="Q91" s="858" t="s">
        <v>4933</v>
      </c>
      <c r="R91" s="858" t="s">
        <v>4934</v>
      </c>
    </row>
    <row r="92" spans="1:18" ht="21.75" customHeight="1" x14ac:dyDescent="0.25">
      <c r="A92" s="1011"/>
      <c r="B92" s="1094"/>
      <c r="C92" s="1011"/>
      <c r="D92" s="1076"/>
      <c r="E92" s="1098"/>
      <c r="F92" s="858"/>
      <c r="G92" s="1081"/>
      <c r="H92" s="337" t="s">
        <v>960</v>
      </c>
      <c r="I92" s="337">
        <v>2000</v>
      </c>
      <c r="J92" s="1098"/>
      <c r="K92" s="1011"/>
      <c r="L92" s="1011"/>
      <c r="M92" s="1011"/>
      <c r="N92" s="1007"/>
      <c r="O92" s="1011"/>
      <c r="P92" s="1007"/>
      <c r="Q92" s="858"/>
      <c r="R92" s="858"/>
    </row>
    <row r="93" spans="1:18" ht="27.75" customHeight="1" x14ac:dyDescent="0.25">
      <c r="A93" s="1011"/>
      <c r="B93" s="1094"/>
      <c r="C93" s="1011"/>
      <c r="D93" s="1076"/>
      <c r="E93" s="1098"/>
      <c r="F93" s="858"/>
      <c r="G93" s="1081"/>
      <c r="H93" s="330" t="s">
        <v>4935</v>
      </c>
      <c r="I93" s="337">
        <v>1</v>
      </c>
      <c r="J93" s="1098"/>
      <c r="K93" s="1011"/>
      <c r="L93" s="1011"/>
      <c r="M93" s="1011"/>
      <c r="N93" s="1007"/>
      <c r="O93" s="1011"/>
      <c r="P93" s="1007"/>
      <c r="Q93" s="858"/>
      <c r="R93" s="858"/>
    </row>
    <row r="94" spans="1:18" ht="57.75" customHeight="1" x14ac:dyDescent="0.25">
      <c r="A94" s="1011">
        <v>8</v>
      </c>
      <c r="B94" s="1094"/>
      <c r="C94" s="1011"/>
      <c r="D94" s="1076"/>
      <c r="E94" s="1098"/>
      <c r="F94" s="858"/>
      <c r="G94" s="1081"/>
      <c r="H94" s="330" t="s">
        <v>4936</v>
      </c>
      <c r="I94" s="311" t="s">
        <v>4937</v>
      </c>
      <c r="J94" s="1098"/>
      <c r="K94" s="1011"/>
      <c r="L94" s="1011"/>
      <c r="M94" s="1011"/>
      <c r="N94" s="1007"/>
      <c r="O94" s="1011"/>
      <c r="P94" s="1007"/>
      <c r="Q94" s="858"/>
      <c r="R94" s="858"/>
    </row>
    <row r="95" spans="1:18" ht="27" customHeight="1" x14ac:dyDescent="0.25">
      <c r="A95" s="1011">
        <v>24</v>
      </c>
      <c r="B95" s="1093" t="s">
        <v>89</v>
      </c>
      <c r="C95" s="1011">
        <v>1</v>
      </c>
      <c r="D95" s="976">
        <v>6</v>
      </c>
      <c r="E95" s="1097" t="s">
        <v>4938</v>
      </c>
      <c r="F95" s="858" t="s">
        <v>4939</v>
      </c>
      <c r="G95" s="978" t="s">
        <v>4940</v>
      </c>
      <c r="H95" s="337" t="s">
        <v>2047</v>
      </c>
      <c r="I95" s="337">
        <v>1</v>
      </c>
      <c r="J95" s="1097" t="s">
        <v>4941</v>
      </c>
      <c r="K95" s="1011"/>
      <c r="L95" s="1011" t="s">
        <v>124</v>
      </c>
      <c r="M95" s="1011"/>
      <c r="N95" s="1007">
        <v>42281.120000000003</v>
      </c>
      <c r="O95" s="1011"/>
      <c r="P95" s="1007">
        <v>37708.32</v>
      </c>
      <c r="Q95" s="858" t="s">
        <v>4921</v>
      </c>
      <c r="R95" s="858" t="s">
        <v>4922</v>
      </c>
    </row>
    <row r="96" spans="1:18" ht="34.5" customHeight="1" x14ac:dyDescent="0.25">
      <c r="A96" s="1011"/>
      <c r="B96" s="1094"/>
      <c r="C96" s="1011"/>
      <c r="D96" s="1076"/>
      <c r="E96" s="1098"/>
      <c r="F96" s="858"/>
      <c r="G96" s="1081"/>
      <c r="H96" s="337" t="s">
        <v>960</v>
      </c>
      <c r="I96" s="337">
        <v>30</v>
      </c>
      <c r="J96" s="1098"/>
      <c r="K96" s="1011"/>
      <c r="L96" s="1011"/>
      <c r="M96" s="1011"/>
      <c r="N96" s="1007"/>
      <c r="O96" s="1011"/>
      <c r="P96" s="1007"/>
      <c r="Q96" s="858"/>
      <c r="R96" s="858"/>
    </row>
    <row r="97" spans="1:18" ht="30" x14ac:dyDescent="0.25">
      <c r="A97" s="1011"/>
      <c r="B97" s="1094"/>
      <c r="C97" s="1011"/>
      <c r="D97" s="1076"/>
      <c r="E97" s="1098"/>
      <c r="F97" s="858"/>
      <c r="G97" s="1081"/>
      <c r="H97" s="330" t="s">
        <v>4942</v>
      </c>
      <c r="I97" s="311" t="s">
        <v>39</v>
      </c>
      <c r="J97" s="1098"/>
      <c r="K97" s="1011"/>
      <c r="L97" s="1011"/>
      <c r="M97" s="1011"/>
      <c r="N97" s="1007"/>
      <c r="O97" s="1011"/>
      <c r="P97" s="1007"/>
      <c r="Q97" s="858"/>
      <c r="R97" s="858"/>
    </row>
    <row r="98" spans="1:18" ht="96.75" customHeight="1" x14ac:dyDescent="0.25">
      <c r="A98" s="1011">
        <v>9</v>
      </c>
      <c r="B98" s="1094"/>
      <c r="C98" s="1011"/>
      <c r="D98" s="1076"/>
      <c r="E98" s="1098"/>
      <c r="F98" s="858"/>
      <c r="G98" s="1081"/>
      <c r="H98" s="330" t="s">
        <v>960</v>
      </c>
      <c r="I98" s="311">
        <v>50</v>
      </c>
      <c r="J98" s="1098"/>
      <c r="K98" s="1011"/>
      <c r="L98" s="1011"/>
      <c r="M98" s="1011"/>
      <c r="N98" s="1007"/>
      <c r="O98" s="1011"/>
      <c r="P98" s="1007"/>
      <c r="Q98" s="858"/>
      <c r="R98" s="858"/>
    </row>
    <row r="99" spans="1:18" x14ac:dyDescent="0.25">
      <c r="A99" s="1011">
        <v>25</v>
      </c>
      <c r="B99" s="1093" t="s">
        <v>89</v>
      </c>
      <c r="C99" s="1011">
        <v>1</v>
      </c>
      <c r="D99" s="976">
        <v>6</v>
      </c>
      <c r="E99" s="1097" t="s">
        <v>4943</v>
      </c>
      <c r="F99" s="858" t="s">
        <v>4944</v>
      </c>
      <c r="G99" s="978" t="s">
        <v>4945</v>
      </c>
      <c r="H99" s="337" t="s">
        <v>1083</v>
      </c>
      <c r="I99" s="337">
        <v>1</v>
      </c>
      <c r="J99" s="978" t="s">
        <v>4946</v>
      </c>
      <c r="K99" s="978"/>
      <c r="L99" s="978" t="s">
        <v>774</v>
      </c>
      <c r="M99" s="978"/>
      <c r="N99" s="995">
        <v>106357.62</v>
      </c>
      <c r="O99" s="978"/>
      <c r="P99" s="995">
        <v>83340.820000000007</v>
      </c>
      <c r="Q99" s="978" t="s">
        <v>4947</v>
      </c>
      <c r="R99" s="978" t="s">
        <v>4948</v>
      </c>
    </row>
    <row r="100" spans="1:18" x14ac:dyDescent="0.25">
      <c r="A100" s="1011"/>
      <c r="B100" s="1094"/>
      <c r="C100" s="1011"/>
      <c r="D100" s="1076"/>
      <c r="E100" s="1098"/>
      <c r="F100" s="858"/>
      <c r="G100" s="1081"/>
      <c r="H100" s="337" t="s">
        <v>960</v>
      </c>
      <c r="I100" s="337">
        <v>9000</v>
      </c>
      <c r="J100" s="1081"/>
      <c r="K100" s="1081"/>
      <c r="L100" s="1081"/>
      <c r="M100" s="1081"/>
      <c r="N100" s="1080"/>
      <c r="O100" s="1081"/>
      <c r="P100" s="1080"/>
      <c r="Q100" s="1081"/>
      <c r="R100" s="1081"/>
    </row>
    <row r="101" spans="1:18" x14ac:dyDescent="0.25">
      <c r="A101" s="1011"/>
      <c r="B101" s="1094"/>
      <c r="C101" s="1011"/>
      <c r="D101" s="1076"/>
      <c r="E101" s="1098"/>
      <c r="F101" s="858"/>
      <c r="G101" s="1081"/>
      <c r="H101" s="337" t="s">
        <v>301</v>
      </c>
      <c r="I101" s="337">
        <v>1</v>
      </c>
      <c r="J101" s="1081"/>
      <c r="K101" s="1081"/>
      <c r="L101" s="1081"/>
      <c r="M101" s="1081"/>
      <c r="N101" s="1080"/>
      <c r="O101" s="1081"/>
      <c r="P101" s="1080"/>
      <c r="Q101" s="1081"/>
      <c r="R101" s="1081"/>
    </row>
    <row r="102" spans="1:18" x14ac:dyDescent="0.25">
      <c r="A102" s="1011"/>
      <c r="B102" s="1094"/>
      <c r="C102" s="1011"/>
      <c r="D102" s="1076"/>
      <c r="E102" s="1098"/>
      <c r="F102" s="858"/>
      <c r="G102" s="1081"/>
      <c r="H102" s="337" t="s">
        <v>4936</v>
      </c>
      <c r="I102" s="337">
        <v>3000</v>
      </c>
      <c r="J102" s="1081"/>
      <c r="K102" s="1081"/>
      <c r="L102" s="1081"/>
      <c r="M102" s="1081"/>
      <c r="N102" s="1080"/>
      <c r="O102" s="1081"/>
      <c r="P102" s="1080"/>
      <c r="Q102" s="1081"/>
      <c r="R102" s="1081"/>
    </row>
    <row r="103" spans="1:18" x14ac:dyDescent="0.25">
      <c r="A103" s="1011"/>
      <c r="B103" s="1094"/>
      <c r="C103" s="1011"/>
      <c r="D103" s="1076"/>
      <c r="E103" s="1098"/>
      <c r="F103" s="858"/>
      <c r="G103" s="1081"/>
      <c r="H103" s="337" t="s">
        <v>1036</v>
      </c>
      <c r="I103" s="337">
        <v>5</v>
      </c>
      <c r="J103" s="1081"/>
      <c r="K103" s="1081"/>
      <c r="L103" s="1081"/>
      <c r="M103" s="1081"/>
      <c r="N103" s="1080"/>
      <c r="O103" s="1081"/>
      <c r="P103" s="1080"/>
      <c r="Q103" s="1081"/>
      <c r="R103" s="1081"/>
    </row>
    <row r="104" spans="1:18" ht="53.25" customHeight="1" x14ac:dyDescent="0.25">
      <c r="A104" s="1011">
        <v>10</v>
      </c>
      <c r="B104" s="1094"/>
      <c r="C104" s="1011"/>
      <c r="D104" s="1076"/>
      <c r="E104" s="1098"/>
      <c r="F104" s="858"/>
      <c r="G104" s="1081"/>
      <c r="H104" s="330" t="s">
        <v>960</v>
      </c>
      <c r="I104" s="311" t="s">
        <v>1436</v>
      </c>
      <c r="J104" s="979"/>
      <c r="K104" s="979"/>
      <c r="L104" s="979"/>
      <c r="M104" s="979"/>
      <c r="N104" s="996"/>
      <c r="O104" s="979"/>
      <c r="P104" s="996"/>
      <c r="Q104" s="979"/>
      <c r="R104" s="979"/>
    </row>
    <row r="105" spans="1:18" ht="30" customHeight="1" x14ac:dyDescent="0.25">
      <c r="A105" s="1011">
        <v>26</v>
      </c>
      <c r="B105" s="1093" t="s">
        <v>101</v>
      </c>
      <c r="C105" s="1011">
        <v>1</v>
      </c>
      <c r="D105" s="976">
        <v>6</v>
      </c>
      <c r="E105" s="1097" t="s">
        <v>4949</v>
      </c>
      <c r="F105" s="858" t="s">
        <v>4950</v>
      </c>
      <c r="G105" s="978" t="s">
        <v>266</v>
      </c>
      <c r="H105" s="337" t="s">
        <v>4896</v>
      </c>
      <c r="I105" s="337">
        <v>3</v>
      </c>
      <c r="J105" s="1097" t="s">
        <v>4951</v>
      </c>
      <c r="K105" s="978"/>
      <c r="L105" s="978" t="s">
        <v>124</v>
      </c>
      <c r="M105" s="978"/>
      <c r="N105" s="995">
        <v>10563.77</v>
      </c>
      <c r="O105" s="978"/>
      <c r="P105" s="995">
        <v>9421.44</v>
      </c>
      <c r="Q105" s="978" t="s">
        <v>4871</v>
      </c>
      <c r="R105" s="978" t="s">
        <v>4952</v>
      </c>
    </row>
    <row r="106" spans="1:18" ht="59.25" customHeight="1" x14ac:dyDescent="0.25">
      <c r="A106" s="1011">
        <v>11</v>
      </c>
      <c r="B106" s="1094"/>
      <c r="C106" s="1011"/>
      <c r="D106" s="1076"/>
      <c r="E106" s="1098"/>
      <c r="F106" s="858"/>
      <c r="G106" s="1081"/>
      <c r="H106" s="330" t="s">
        <v>960</v>
      </c>
      <c r="I106" s="311" t="s">
        <v>1008</v>
      </c>
      <c r="J106" s="1099"/>
      <c r="K106" s="1081"/>
      <c r="L106" s="1081"/>
      <c r="M106" s="1081"/>
      <c r="N106" s="1080"/>
      <c r="O106" s="1081"/>
      <c r="P106" s="1080"/>
      <c r="Q106" s="1081"/>
      <c r="R106" s="1081"/>
    </row>
    <row r="107" spans="1:18" ht="30" customHeight="1" x14ac:dyDescent="0.25">
      <c r="A107" s="976">
        <v>27</v>
      </c>
      <c r="B107" s="1011" t="s">
        <v>127</v>
      </c>
      <c r="C107" s="1011">
        <v>1</v>
      </c>
      <c r="D107" s="858">
        <v>9</v>
      </c>
      <c r="E107" s="858" t="s">
        <v>4953</v>
      </c>
      <c r="F107" s="858" t="s">
        <v>4954</v>
      </c>
      <c r="G107" s="858" t="s">
        <v>4955</v>
      </c>
      <c r="H107" s="337" t="s">
        <v>250</v>
      </c>
      <c r="I107" s="337">
        <v>1</v>
      </c>
      <c r="J107" s="1090" t="s">
        <v>4956</v>
      </c>
      <c r="K107" s="1011"/>
      <c r="L107" s="1011" t="s">
        <v>124</v>
      </c>
      <c r="M107" s="1011"/>
      <c r="N107" s="1007">
        <v>127669.66</v>
      </c>
      <c r="O107" s="1011"/>
      <c r="P107" s="1007">
        <v>115366.66</v>
      </c>
      <c r="Q107" s="858" t="s">
        <v>1135</v>
      </c>
      <c r="R107" s="978" t="s">
        <v>4957</v>
      </c>
    </row>
    <row r="108" spans="1:18" ht="48.75" customHeight="1" x14ac:dyDescent="0.25">
      <c r="A108" s="1076"/>
      <c r="B108" s="1011"/>
      <c r="C108" s="1011"/>
      <c r="D108" s="858"/>
      <c r="E108" s="858"/>
      <c r="F108" s="858"/>
      <c r="G108" s="858"/>
      <c r="H108" s="337" t="s">
        <v>960</v>
      </c>
      <c r="I108" s="337">
        <v>16</v>
      </c>
      <c r="J108" s="1091"/>
      <c r="K108" s="1011"/>
      <c r="L108" s="1011"/>
      <c r="M108" s="1011"/>
      <c r="N108" s="1007"/>
      <c r="O108" s="1011"/>
      <c r="P108" s="1007"/>
      <c r="Q108" s="858"/>
      <c r="R108" s="1081"/>
    </row>
    <row r="109" spans="1:18" x14ac:dyDescent="0.25">
      <c r="A109" s="1076"/>
      <c r="B109" s="1011"/>
      <c r="C109" s="1011"/>
      <c r="D109" s="858"/>
      <c r="E109" s="858"/>
      <c r="F109" s="858"/>
      <c r="G109" s="858"/>
      <c r="H109" s="337" t="s">
        <v>301</v>
      </c>
      <c r="I109" s="337">
        <v>1</v>
      </c>
      <c r="J109" s="1091"/>
      <c r="K109" s="1011"/>
      <c r="L109" s="1011"/>
      <c r="M109" s="1011"/>
      <c r="N109" s="1007"/>
      <c r="O109" s="1011"/>
      <c r="P109" s="1007"/>
      <c r="Q109" s="858"/>
      <c r="R109" s="1081"/>
    </row>
    <row r="110" spans="1:18" ht="66.75" customHeight="1" x14ac:dyDescent="0.25">
      <c r="A110" s="977"/>
      <c r="B110" s="1011"/>
      <c r="C110" s="1011"/>
      <c r="D110" s="858"/>
      <c r="E110" s="858"/>
      <c r="F110" s="858"/>
      <c r="G110" s="858"/>
      <c r="H110" s="330" t="s">
        <v>4936</v>
      </c>
      <c r="I110" s="311" t="s">
        <v>298</v>
      </c>
      <c r="J110" s="1096"/>
      <c r="K110" s="1011"/>
      <c r="L110" s="1011"/>
      <c r="M110" s="1011"/>
      <c r="N110" s="1007"/>
      <c r="O110" s="1011"/>
      <c r="P110" s="1007"/>
      <c r="Q110" s="858"/>
      <c r="R110" s="979"/>
    </row>
    <row r="111" spans="1:18" x14ac:dyDescent="0.25">
      <c r="N111" s="2"/>
      <c r="P111" s="2"/>
    </row>
    <row r="112" spans="1:18" x14ac:dyDescent="0.25">
      <c r="M112" s="1031" t="s">
        <v>242</v>
      </c>
      <c r="N112" s="1032"/>
      <c r="O112" s="1033" t="s">
        <v>243</v>
      </c>
      <c r="P112" s="1033"/>
    </row>
    <row r="113" spans="13:16" x14ac:dyDescent="0.25">
      <c r="M113" s="399" t="s">
        <v>244</v>
      </c>
      <c r="N113" s="399" t="s">
        <v>245</v>
      </c>
      <c r="O113" s="399" t="s">
        <v>244</v>
      </c>
      <c r="P113" s="399" t="s">
        <v>245</v>
      </c>
    </row>
    <row r="114" spans="13:16" x14ac:dyDescent="0.25">
      <c r="M114" s="366">
        <v>4</v>
      </c>
      <c r="N114" s="217">
        <f>O7+O9++P53+P55</f>
        <v>521950</v>
      </c>
      <c r="O114" s="366">
        <v>23</v>
      </c>
      <c r="P114" s="217">
        <v>1757986.71</v>
      </c>
    </row>
  </sheetData>
  <mergeCells count="448">
    <mergeCell ref="M112:N112"/>
    <mergeCell ref="O112:P112"/>
    <mergeCell ref="K107:K110"/>
    <mergeCell ref="L107:L110"/>
    <mergeCell ref="M107:M110"/>
    <mergeCell ref="N107:N110"/>
    <mergeCell ref="O107:O110"/>
    <mergeCell ref="P107:P110"/>
    <mergeCell ref="Q105:Q106"/>
    <mergeCell ref="R105:R106"/>
    <mergeCell ref="A107:A110"/>
    <mergeCell ref="B107:B110"/>
    <mergeCell ref="C107:C110"/>
    <mergeCell ref="D107:D110"/>
    <mergeCell ref="E107:E110"/>
    <mergeCell ref="F107:F110"/>
    <mergeCell ref="G107:G110"/>
    <mergeCell ref="J107:J110"/>
    <mergeCell ref="K105:K106"/>
    <mergeCell ref="L105:L106"/>
    <mergeCell ref="M105:M106"/>
    <mergeCell ref="N105:N106"/>
    <mergeCell ref="O105:O106"/>
    <mergeCell ref="P105:P106"/>
    <mergeCell ref="Q107:Q110"/>
    <mergeCell ref="R107:R110"/>
    <mergeCell ref="A105:A106"/>
    <mergeCell ref="B105:B106"/>
    <mergeCell ref="C105:C106"/>
    <mergeCell ref="D105:D106"/>
    <mergeCell ref="E105:E106"/>
    <mergeCell ref="F105:F106"/>
    <mergeCell ref="G105:G106"/>
    <mergeCell ref="J105:J106"/>
    <mergeCell ref="K99:K104"/>
    <mergeCell ref="Q95:Q98"/>
    <mergeCell ref="R95:R98"/>
    <mergeCell ref="A99:A104"/>
    <mergeCell ref="B99:B104"/>
    <mergeCell ref="C99:C104"/>
    <mergeCell ref="D99:D104"/>
    <mergeCell ref="E99:E104"/>
    <mergeCell ref="F99:F104"/>
    <mergeCell ref="G99:G104"/>
    <mergeCell ref="J99:J104"/>
    <mergeCell ref="K95:K98"/>
    <mergeCell ref="L95:L98"/>
    <mergeCell ref="M95:M98"/>
    <mergeCell ref="N95:N98"/>
    <mergeCell ref="O95:O98"/>
    <mergeCell ref="P95:P98"/>
    <mergeCell ref="Q99:Q104"/>
    <mergeCell ref="R99:R104"/>
    <mergeCell ref="L99:L104"/>
    <mergeCell ref="M99:M104"/>
    <mergeCell ref="N99:N104"/>
    <mergeCell ref="O99:O104"/>
    <mergeCell ref="P99:P104"/>
    <mergeCell ref="A95:A98"/>
    <mergeCell ref="B95:B98"/>
    <mergeCell ref="C95:C98"/>
    <mergeCell ref="D95:D98"/>
    <mergeCell ref="E95:E98"/>
    <mergeCell ref="F95:F98"/>
    <mergeCell ref="G95:G98"/>
    <mergeCell ref="J95:J98"/>
    <mergeCell ref="K91:K94"/>
    <mergeCell ref="Q87:Q90"/>
    <mergeCell ref="R87:R90"/>
    <mergeCell ref="A91:A94"/>
    <mergeCell ref="B91:B94"/>
    <mergeCell ref="C91:C94"/>
    <mergeCell ref="D91:D94"/>
    <mergeCell ref="E91:E94"/>
    <mergeCell ref="F91:F94"/>
    <mergeCell ref="G91:G94"/>
    <mergeCell ref="J91:J94"/>
    <mergeCell ref="K87:K90"/>
    <mergeCell ref="L87:L90"/>
    <mergeCell ref="M87:M90"/>
    <mergeCell ref="N87:N90"/>
    <mergeCell ref="O87:O90"/>
    <mergeCell ref="P87:P90"/>
    <mergeCell ref="Q91:Q94"/>
    <mergeCell ref="R91:R94"/>
    <mergeCell ref="L91:L94"/>
    <mergeCell ref="M91:M94"/>
    <mergeCell ref="N91:N94"/>
    <mergeCell ref="O91:O94"/>
    <mergeCell ref="P91:P94"/>
    <mergeCell ref="A87:A90"/>
    <mergeCell ref="B87:B90"/>
    <mergeCell ref="C87:C90"/>
    <mergeCell ref="D87:D90"/>
    <mergeCell ref="E87:E90"/>
    <mergeCell ref="F87:F90"/>
    <mergeCell ref="G87:G90"/>
    <mergeCell ref="J87:J90"/>
    <mergeCell ref="K83:K86"/>
    <mergeCell ref="R73:R82"/>
    <mergeCell ref="A83:A86"/>
    <mergeCell ref="B83:B86"/>
    <mergeCell ref="C83:C86"/>
    <mergeCell ref="D83:D86"/>
    <mergeCell ref="E83:E86"/>
    <mergeCell ref="F83:F86"/>
    <mergeCell ref="G83:G86"/>
    <mergeCell ref="J83:J86"/>
    <mergeCell ref="K73:K82"/>
    <mergeCell ref="L73:L82"/>
    <mergeCell ref="M73:M82"/>
    <mergeCell ref="N73:N82"/>
    <mergeCell ref="O73:O82"/>
    <mergeCell ref="P73:P82"/>
    <mergeCell ref="Q83:Q86"/>
    <mergeCell ref="R83:R86"/>
    <mergeCell ref="L83:L86"/>
    <mergeCell ref="M83:M86"/>
    <mergeCell ref="N83:N86"/>
    <mergeCell ref="O83:O86"/>
    <mergeCell ref="P83:P86"/>
    <mergeCell ref="A73:A82"/>
    <mergeCell ref="B73:B82"/>
    <mergeCell ref="C73:C82"/>
    <mergeCell ref="D73:D82"/>
    <mergeCell ref="E73:E82"/>
    <mergeCell ref="F73:F82"/>
    <mergeCell ref="G73:G82"/>
    <mergeCell ref="J73:J82"/>
    <mergeCell ref="K67:K72"/>
    <mergeCell ref="Q65:Q66"/>
    <mergeCell ref="C65:C66"/>
    <mergeCell ref="D65:D66"/>
    <mergeCell ref="E65:E66"/>
    <mergeCell ref="F65:F66"/>
    <mergeCell ref="G65:G66"/>
    <mergeCell ref="J65:J66"/>
    <mergeCell ref="Q73:Q82"/>
    <mergeCell ref="R65:R66"/>
    <mergeCell ref="A67:A72"/>
    <mergeCell ref="B67:B72"/>
    <mergeCell ref="C67:C72"/>
    <mergeCell ref="D67:D72"/>
    <mergeCell ref="E67:E72"/>
    <mergeCell ref="F67:F72"/>
    <mergeCell ref="G67:G72"/>
    <mergeCell ref="J67:J72"/>
    <mergeCell ref="K65:K66"/>
    <mergeCell ref="L65:L66"/>
    <mergeCell ref="M65:M66"/>
    <mergeCell ref="N65:N66"/>
    <mergeCell ref="O65:O66"/>
    <mergeCell ref="P65:P66"/>
    <mergeCell ref="Q67:Q72"/>
    <mergeCell ref="R67:R72"/>
    <mergeCell ref="L67:L72"/>
    <mergeCell ref="M67:M72"/>
    <mergeCell ref="N67:N72"/>
    <mergeCell ref="O67:O72"/>
    <mergeCell ref="P67:P72"/>
    <mergeCell ref="A65:A66"/>
    <mergeCell ref="B65:B66"/>
    <mergeCell ref="K59:K64"/>
    <mergeCell ref="Q57:Q58"/>
    <mergeCell ref="R57:R58"/>
    <mergeCell ref="A59:A64"/>
    <mergeCell ref="B59:B64"/>
    <mergeCell ref="C59:C64"/>
    <mergeCell ref="D59:D64"/>
    <mergeCell ref="E59:E64"/>
    <mergeCell ref="F59:F64"/>
    <mergeCell ref="G59:G64"/>
    <mergeCell ref="J59:J64"/>
    <mergeCell ref="K57:K58"/>
    <mergeCell ref="L57:L58"/>
    <mergeCell ref="M57:M58"/>
    <mergeCell ref="N57:N58"/>
    <mergeCell ref="O57:O58"/>
    <mergeCell ref="P57:P58"/>
    <mergeCell ref="Q59:Q64"/>
    <mergeCell ref="R59:R64"/>
    <mergeCell ref="L59:L64"/>
    <mergeCell ref="M59:M64"/>
    <mergeCell ref="N59:N64"/>
    <mergeCell ref="O59:O64"/>
    <mergeCell ref="P59:P64"/>
    <mergeCell ref="A57:A58"/>
    <mergeCell ref="B57:B58"/>
    <mergeCell ref="C57:C58"/>
    <mergeCell ref="D57:D58"/>
    <mergeCell ref="E57:E58"/>
    <mergeCell ref="F57:F58"/>
    <mergeCell ref="G57:G58"/>
    <mergeCell ref="J57:J58"/>
    <mergeCell ref="K55:K56"/>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5:Q56"/>
    <mergeCell ref="R55:R56"/>
    <mergeCell ref="L55:L56"/>
    <mergeCell ref="M55:M56"/>
    <mergeCell ref="N55:N56"/>
    <mergeCell ref="O55:O56"/>
    <mergeCell ref="P55:P56"/>
    <mergeCell ref="A53:A54"/>
    <mergeCell ref="B53:B54"/>
    <mergeCell ref="C53:C54"/>
    <mergeCell ref="D53:D54"/>
    <mergeCell ref="E53:E54"/>
    <mergeCell ref="F53:F54"/>
    <mergeCell ref="G53:G54"/>
    <mergeCell ref="J53:J54"/>
    <mergeCell ref="K50:K52"/>
    <mergeCell ref="Q48:Q49"/>
    <mergeCell ref="C48:C49"/>
    <mergeCell ref="D48:D49"/>
    <mergeCell ref="E48:E49"/>
    <mergeCell ref="F48:F49"/>
    <mergeCell ref="G48:G49"/>
    <mergeCell ref="J48:J49"/>
    <mergeCell ref="Q53:Q54"/>
    <mergeCell ref="R48:R49"/>
    <mergeCell ref="A50:A52"/>
    <mergeCell ref="B50:B52"/>
    <mergeCell ref="C50:C52"/>
    <mergeCell ref="D50:D52"/>
    <mergeCell ref="E50:E52"/>
    <mergeCell ref="F50:F52"/>
    <mergeCell ref="G50:G52"/>
    <mergeCell ref="J50:J52"/>
    <mergeCell ref="K48:K49"/>
    <mergeCell ref="L48:L49"/>
    <mergeCell ref="M48:M49"/>
    <mergeCell ref="N48:N49"/>
    <mergeCell ref="O48:O49"/>
    <mergeCell ref="P48:P49"/>
    <mergeCell ref="Q50:Q52"/>
    <mergeCell ref="R50:R52"/>
    <mergeCell ref="L50:L52"/>
    <mergeCell ref="M50:M52"/>
    <mergeCell ref="N50:N52"/>
    <mergeCell ref="O50:O52"/>
    <mergeCell ref="P50:P52"/>
    <mergeCell ref="A48:A49"/>
    <mergeCell ref="B48:B49"/>
    <mergeCell ref="R44:R45"/>
    <mergeCell ref="A46:A47"/>
    <mergeCell ref="B46:B47"/>
    <mergeCell ref="C46:C47"/>
    <mergeCell ref="D46:D47"/>
    <mergeCell ref="E46:E47"/>
    <mergeCell ref="F46:F47"/>
    <mergeCell ref="G46:G47"/>
    <mergeCell ref="J46:J47"/>
    <mergeCell ref="K44:K45"/>
    <mergeCell ref="L44:L45"/>
    <mergeCell ref="M44:M45"/>
    <mergeCell ref="N44:N45"/>
    <mergeCell ref="O44:O45"/>
    <mergeCell ref="P44:P45"/>
    <mergeCell ref="Q46:Q47"/>
    <mergeCell ref="R46:R47"/>
    <mergeCell ref="L46:L47"/>
    <mergeCell ref="M46:M47"/>
    <mergeCell ref="N46:N47"/>
    <mergeCell ref="O46:O47"/>
    <mergeCell ref="P46:P47"/>
    <mergeCell ref="A44:A45"/>
    <mergeCell ref="B44:B45"/>
    <mergeCell ref="C44:C45"/>
    <mergeCell ref="D44:D45"/>
    <mergeCell ref="E44:E45"/>
    <mergeCell ref="F44:F45"/>
    <mergeCell ref="G44:G45"/>
    <mergeCell ref="J44:J45"/>
    <mergeCell ref="K46:K47"/>
    <mergeCell ref="Q40:Q41"/>
    <mergeCell ref="C40:C41"/>
    <mergeCell ref="D40:D41"/>
    <mergeCell ref="E40:E41"/>
    <mergeCell ref="F40:F41"/>
    <mergeCell ref="G40:G41"/>
    <mergeCell ref="J40:J41"/>
    <mergeCell ref="K42:K43"/>
    <mergeCell ref="Q44:Q45"/>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N42:N43"/>
    <mergeCell ref="P42:P43"/>
    <mergeCell ref="O42:O43"/>
    <mergeCell ref="A40:A41"/>
    <mergeCell ref="B40:B41"/>
    <mergeCell ref="R25:R29"/>
    <mergeCell ref="A30:A39"/>
    <mergeCell ref="B30:B39"/>
    <mergeCell ref="C30:C39"/>
    <mergeCell ref="D30:D39"/>
    <mergeCell ref="E30:E39"/>
    <mergeCell ref="F30:F39"/>
    <mergeCell ref="G30:G39"/>
    <mergeCell ref="J30:J39"/>
    <mergeCell ref="K25:K29"/>
    <mergeCell ref="L25:L29"/>
    <mergeCell ref="M25:M29"/>
    <mergeCell ref="N25:N29"/>
    <mergeCell ref="O25:O29"/>
    <mergeCell ref="P25:P29"/>
    <mergeCell ref="Q30:Q39"/>
    <mergeCell ref="R30:R39"/>
    <mergeCell ref="L30:L39"/>
    <mergeCell ref="M30:M39"/>
    <mergeCell ref="O30:O39"/>
    <mergeCell ref="P30:P39"/>
    <mergeCell ref="N30:N39"/>
    <mergeCell ref="A25:A29"/>
    <mergeCell ref="B25:B29"/>
    <mergeCell ref="C25:C29"/>
    <mergeCell ref="D25:D29"/>
    <mergeCell ref="E25:E29"/>
    <mergeCell ref="F25:F29"/>
    <mergeCell ref="G25:G29"/>
    <mergeCell ref="J25:J29"/>
    <mergeCell ref="K30:K39"/>
    <mergeCell ref="Q16:Q18"/>
    <mergeCell ref="C16:C18"/>
    <mergeCell ref="D16:D18"/>
    <mergeCell ref="E16:E18"/>
    <mergeCell ref="F16:F18"/>
    <mergeCell ref="G16:G18"/>
    <mergeCell ref="J16:J18"/>
    <mergeCell ref="K19:K24"/>
    <mergeCell ref="Q25:Q29"/>
    <mergeCell ref="R16:R18"/>
    <mergeCell ref="A19:A24"/>
    <mergeCell ref="B19:B24"/>
    <mergeCell ref="C19:C24"/>
    <mergeCell ref="D19:D24"/>
    <mergeCell ref="E19:E24"/>
    <mergeCell ref="F19:F24"/>
    <mergeCell ref="G19:G24"/>
    <mergeCell ref="J19:J24"/>
    <mergeCell ref="K16:K18"/>
    <mergeCell ref="L16:L18"/>
    <mergeCell ref="M16:M18"/>
    <mergeCell ref="N16:N18"/>
    <mergeCell ref="O16:O18"/>
    <mergeCell ref="P16:P18"/>
    <mergeCell ref="Q19:Q24"/>
    <mergeCell ref="R19:R24"/>
    <mergeCell ref="L19:L24"/>
    <mergeCell ref="N19:N24"/>
    <mergeCell ref="O19:O24"/>
    <mergeCell ref="P19:P24"/>
    <mergeCell ref="M19:M24"/>
    <mergeCell ref="A16:A18"/>
    <mergeCell ref="B16:B18"/>
    <mergeCell ref="R9:R10"/>
    <mergeCell ref="A11:A15"/>
    <mergeCell ref="B11:B15"/>
    <mergeCell ref="C11:C15"/>
    <mergeCell ref="D11:D15"/>
    <mergeCell ref="E11:E15"/>
    <mergeCell ref="F11:F15"/>
    <mergeCell ref="G11:G15"/>
    <mergeCell ref="J11:J15"/>
    <mergeCell ref="K9:K10"/>
    <mergeCell ref="L9:L10"/>
    <mergeCell ref="M9:M10"/>
    <mergeCell ref="N9:N10"/>
    <mergeCell ref="O9:O10"/>
    <mergeCell ref="P9:P10"/>
    <mergeCell ref="Q11:Q15"/>
    <mergeCell ref="R11:R15"/>
    <mergeCell ref="M11:M15"/>
    <mergeCell ref="N11:N15"/>
    <mergeCell ref="O11:O15"/>
    <mergeCell ref="P11:P15"/>
    <mergeCell ref="Q7:Q8"/>
    <mergeCell ref="L11:L15"/>
    <mergeCell ref="A9:A10"/>
    <mergeCell ref="B9:B10"/>
    <mergeCell ref="C9:C10"/>
    <mergeCell ref="D9:D10"/>
    <mergeCell ref="E9:E10"/>
    <mergeCell ref="F9:F10"/>
    <mergeCell ref="G9:G10"/>
    <mergeCell ref="J9:J10"/>
    <mergeCell ref="K11:K15"/>
    <mergeCell ref="L7:L8"/>
    <mergeCell ref="M7:M8"/>
    <mergeCell ref="N7:N8"/>
    <mergeCell ref="O7:O8"/>
    <mergeCell ref="P7:P8"/>
    <mergeCell ref="Q9:Q10"/>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40"/>
  <sheetViews>
    <sheetView topLeftCell="A7" zoomScale="70" zoomScaleNormal="70" workbookViewId="0">
      <selection activeCell="G237" sqref="G23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5" width="14.7109375" customWidth="1"/>
    <col min="16" max="16" width="16" customWidth="1"/>
    <col min="17" max="17" width="16.7109375" customWidth="1"/>
    <col min="18" max="18" width="17.855468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25"/>
      <c r="N1" s="125"/>
      <c r="O1" s="125"/>
      <c r="P1" s="126"/>
    </row>
    <row r="2" spans="1:19" s="22" customFormat="1" x14ac:dyDescent="0.25">
      <c r="A2" s="1" t="s">
        <v>6268</v>
      </c>
      <c r="M2" s="125"/>
      <c r="N2" s="125"/>
      <c r="O2" s="125"/>
      <c r="P2" s="126"/>
    </row>
    <row r="3" spans="1:19" s="22" customFormat="1" x14ac:dyDescent="0.25">
      <c r="M3" s="125"/>
      <c r="N3" s="125"/>
      <c r="O3" s="125"/>
      <c r="P3" s="126"/>
    </row>
    <row r="4" spans="1:19" s="129" customFormat="1" ht="47.25" customHeight="1" x14ac:dyDescent="0.25">
      <c r="A4" s="972" t="s">
        <v>0</v>
      </c>
      <c r="B4" s="974" t="s">
        <v>1</v>
      </c>
      <c r="C4" s="974" t="s">
        <v>2</v>
      </c>
      <c r="D4" s="974" t="s">
        <v>3</v>
      </c>
      <c r="E4" s="972" t="s">
        <v>4</v>
      </c>
      <c r="F4" s="972" t="s">
        <v>5</v>
      </c>
      <c r="G4" s="972" t="s">
        <v>6</v>
      </c>
      <c r="H4" s="984" t="s">
        <v>7</v>
      </c>
      <c r="I4" s="984"/>
      <c r="J4" s="972" t="s">
        <v>8</v>
      </c>
      <c r="K4" s="985" t="s">
        <v>9</v>
      </c>
      <c r="L4" s="1035"/>
      <c r="M4" s="986" t="s">
        <v>10</v>
      </c>
      <c r="N4" s="986"/>
      <c r="O4" s="986" t="s">
        <v>11</v>
      </c>
      <c r="P4" s="986"/>
      <c r="Q4" s="972" t="s">
        <v>12</v>
      </c>
      <c r="R4" s="974" t="s">
        <v>13</v>
      </c>
      <c r="S4" s="128"/>
    </row>
    <row r="5" spans="1:19" s="129" customFormat="1" ht="35.25" customHeight="1" x14ac:dyDescent="0.25">
      <c r="A5" s="973"/>
      <c r="B5" s="975"/>
      <c r="C5" s="975"/>
      <c r="D5" s="975"/>
      <c r="E5" s="973"/>
      <c r="F5" s="973"/>
      <c r="G5" s="973"/>
      <c r="H5" s="130" t="s">
        <v>14</v>
      </c>
      <c r="I5" s="130" t="s">
        <v>15</v>
      </c>
      <c r="J5" s="973"/>
      <c r="K5" s="131">
        <v>2018</v>
      </c>
      <c r="L5" s="131">
        <v>2019</v>
      </c>
      <c r="M5" s="132">
        <v>2018</v>
      </c>
      <c r="N5" s="132">
        <v>2019</v>
      </c>
      <c r="O5" s="132">
        <v>2018</v>
      </c>
      <c r="P5" s="132">
        <v>2019</v>
      </c>
      <c r="Q5" s="973"/>
      <c r="R5" s="975"/>
      <c r="S5" s="128"/>
    </row>
    <row r="6" spans="1:19" s="129" customFormat="1" ht="15.75" customHeight="1" x14ac:dyDescent="0.25">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32</v>
      </c>
      <c r="R6" s="130" t="s">
        <v>33</v>
      </c>
      <c r="S6" s="128"/>
    </row>
    <row r="7" spans="1:19" s="18" customFormat="1" ht="85.5" customHeight="1" x14ac:dyDescent="0.25">
      <c r="A7" s="111">
        <v>1</v>
      </c>
      <c r="B7" s="111" t="s">
        <v>1201</v>
      </c>
      <c r="C7" s="111">
        <v>1</v>
      </c>
      <c r="D7" s="92">
        <v>6</v>
      </c>
      <c r="E7" s="92" t="s">
        <v>1202</v>
      </c>
      <c r="F7" s="92" t="s">
        <v>1203</v>
      </c>
      <c r="G7" s="92" t="s">
        <v>1204</v>
      </c>
      <c r="H7" s="92" t="s">
        <v>1205</v>
      </c>
      <c r="I7" s="16" t="s">
        <v>1206</v>
      </c>
      <c r="J7" s="92" t="s">
        <v>1207</v>
      </c>
      <c r="K7" s="112" t="s">
        <v>124</v>
      </c>
      <c r="L7" s="112"/>
      <c r="M7" s="117">
        <v>17850</v>
      </c>
      <c r="N7" s="117"/>
      <c r="O7" s="117">
        <v>17850</v>
      </c>
      <c r="P7" s="117"/>
      <c r="Q7" s="92" t="s">
        <v>1208</v>
      </c>
      <c r="R7" s="92" t="s">
        <v>1209</v>
      </c>
      <c r="S7" s="17"/>
    </row>
    <row r="8" spans="1:19" s="18" customFormat="1" ht="52.5" customHeight="1" x14ac:dyDescent="0.25">
      <c r="A8" s="804">
        <v>2</v>
      </c>
      <c r="B8" s="806" t="s">
        <v>1201</v>
      </c>
      <c r="C8" s="806">
        <v>1</v>
      </c>
      <c r="D8" s="807">
        <v>9</v>
      </c>
      <c r="E8" s="807" t="s">
        <v>1210</v>
      </c>
      <c r="F8" s="807" t="s">
        <v>1211</v>
      </c>
      <c r="G8" s="810" t="s">
        <v>1212</v>
      </c>
      <c r="H8" s="92" t="s">
        <v>1213</v>
      </c>
      <c r="I8" s="16" t="s">
        <v>39</v>
      </c>
      <c r="J8" s="807" t="s">
        <v>1214</v>
      </c>
      <c r="K8" s="853" t="s">
        <v>73</v>
      </c>
      <c r="L8" s="853"/>
      <c r="M8" s="825">
        <v>15420.66</v>
      </c>
      <c r="N8" s="825"/>
      <c r="O8" s="825">
        <v>15420.66</v>
      </c>
      <c r="P8" s="825"/>
      <c r="Q8" s="807" t="s">
        <v>1208</v>
      </c>
      <c r="R8" s="807" t="s">
        <v>1209</v>
      </c>
      <c r="S8" s="17"/>
    </row>
    <row r="9" spans="1:19" s="18" customFormat="1" ht="62.25" customHeight="1" x14ac:dyDescent="0.25">
      <c r="A9" s="805"/>
      <c r="B9" s="806"/>
      <c r="C9" s="806"/>
      <c r="D9" s="807"/>
      <c r="E9" s="807"/>
      <c r="F9" s="807"/>
      <c r="G9" s="812"/>
      <c r="H9" s="92" t="s">
        <v>1215</v>
      </c>
      <c r="I9" s="16" t="s">
        <v>1216</v>
      </c>
      <c r="J9" s="807"/>
      <c r="K9" s="807"/>
      <c r="L9" s="807"/>
      <c r="M9" s="806"/>
      <c r="N9" s="806"/>
      <c r="O9" s="806"/>
      <c r="P9" s="806"/>
      <c r="Q9" s="807"/>
      <c r="R9" s="807"/>
      <c r="S9" s="17"/>
    </row>
    <row r="10" spans="1:19" s="18" customFormat="1" ht="31.5" customHeight="1" x14ac:dyDescent="0.25">
      <c r="A10" s="849"/>
      <c r="B10" s="806"/>
      <c r="C10" s="806"/>
      <c r="D10" s="807"/>
      <c r="E10" s="807"/>
      <c r="F10" s="807"/>
      <c r="G10" s="811"/>
      <c r="H10" s="92" t="s">
        <v>1217</v>
      </c>
      <c r="I10" s="16" t="s">
        <v>1218</v>
      </c>
      <c r="J10" s="807"/>
      <c r="K10" s="807"/>
      <c r="L10" s="807"/>
      <c r="M10" s="806"/>
      <c r="N10" s="806"/>
      <c r="O10" s="806"/>
      <c r="P10" s="806"/>
      <c r="Q10" s="807"/>
      <c r="R10" s="807"/>
      <c r="S10" s="17"/>
    </row>
    <row r="11" spans="1:19" s="13" customFormat="1" ht="63" customHeight="1" x14ac:dyDescent="0.25">
      <c r="A11" s="834">
        <v>3</v>
      </c>
      <c r="B11" s="833" t="s">
        <v>127</v>
      </c>
      <c r="C11" s="833">
        <v>1</v>
      </c>
      <c r="D11" s="832">
        <v>9</v>
      </c>
      <c r="E11" s="832" t="s">
        <v>1219</v>
      </c>
      <c r="F11" s="1101" t="s">
        <v>1220</v>
      </c>
      <c r="G11" s="832" t="s">
        <v>1221</v>
      </c>
      <c r="H11" s="48" t="s">
        <v>1222</v>
      </c>
      <c r="I11" s="199" t="s">
        <v>39</v>
      </c>
      <c r="J11" s="832" t="s">
        <v>1214</v>
      </c>
      <c r="K11" s="852" t="s">
        <v>52</v>
      </c>
      <c r="L11" s="852"/>
      <c r="M11" s="854">
        <v>20000</v>
      </c>
      <c r="N11" s="854"/>
      <c r="O11" s="854">
        <v>20000</v>
      </c>
      <c r="P11" s="854"/>
      <c r="Q11" s="832" t="s">
        <v>1208</v>
      </c>
      <c r="R11" s="832" t="s">
        <v>1209</v>
      </c>
      <c r="S11" s="12"/>
    </row>
    <row r="12" spans="1:19" s="13" customFormat="1" ht="70.5" customHeight="1" x14ac:dyDescent="0.25">
      <c r="A12" s="1100"/>
      <c r="B12" s="857"/>
      <c r="C12" s="857"/>
      <c r="D12" s="859"/>
      <c r="E12" s="859"/>
      <c r="F12" s="1102"/>
      <c r="G12" s="859"/>
      <c r="H12" s="210" t="s">
        <v>1223</v>
      </c>
      <c r="I12" s="11" t="s">
        <v>1216</v>
      </c>
      <c r="J12" s="859"/>
      <c r="K12" s="859"/>
      <c r="L12" s="859"/>
      <c r="M12" s="857"/>
      <c r="N12" s="857"/>
      <c r="O12" s="857"/>
      <c r="P12" s="857"/>
      <c r="Q12" s="859"/>
      <c r="R12" s="859"/>
      <c r="S12" s="12"/>
    </row>
    <row r="13" spans="1:19" s="18" customFormat="1" ht="67.5" customHeight="1" x14ac:dyDescent="0.25">
      <c r="A13" s="804">
        <v>4</v>
      </c>
      <c r="B13" s="807" t="s">
        <v>1224</v>
      </c>
      <c r="C13" s="806">
        <v>1</v>
      </c>
      <c r="D13" s="807">
        <v>9</v>
      </c>
      <c r="E13" s="850" t="s">
        <v>1225</v>
      </c>
      <c r="F13" s="807" t="s">
        <v>1226</v>
      </c>
      <c r="G13" s="850" t="s">
        <v>1227</v>
      </c>
      <c r="H13" s="92" t="s">
        <v>1228</v>
      </c>
      <c r="I13" s="16" t="s">
        <v>1229</v>
      </c>
      <c r="J13" s="807" t="s">
        <v>1230</v>
      </c>
      <c r="K13" s="853" t="s">
        <v>124</v>
      </c>
      <c r="L13" s="853"/>
      <c r="M13" s="1105">
        <v>160000</v>
      </c>
      <c r="N13" s="1105"/>
      <c r="O13" s="1105">
        <v>160000</v>
      </c>
      <c r="P13" s="1105"/>
      <c r="Q13" s="807" t="s">
        <v>1208</v>
      </c>
      <c r="R13" s="807" t="s">
        <v>1209</v>
      </c>
      <c r="S13" s="17"/>
    </row>
    <row r="14" spans="1:19" s="18" customFormat="1" ht="156.75" customHeight="1" x14ac:dyDescent="0.25">
      <c r="A14" s="849"/>
      <c r="B14" s="807"/>
      <c r="C14" s="806"/>
      <c r="D14" s="807"/>
      <c r="E14" s="851"/>
      <c r="F14" s="807"/>
      <c r="G14" s="851"/>
      <c r="H14" s="92" t="s">
        <v>1231</v>
      </c>
      <c r="I14" s="16" t="s">
        <v>1232</v>
      </c>
      <c r="J14" s="807"/>
      <c r="K14" s="807"/>
      <c r="L14" s="807"/>
      <c r="M14" s="1106"/>
      <c r="N14" s="1106"/>
      <c r="O14" s="1106"/>
      <c r="P14" s="1106"/>
      <c r="Q14" s="807"/>
      <c r="R14" s="807"/>
      <c r="S14" s="17"/>
    </row>
    <row r="15" spans="1:19" s="13" customFormat="1" ht="74.25" customHeight="1" x14ac:dyDescent="0.25">
      <c r="A15" s="834">
        <v>5</v>
      </c>
      <c r="B15" s="833" t="s">
        <v>127</v>
      </c>
      <c r="C15" s="833">
        <v>3</v>
      </c>
      <c r="D15" s="832">
        <v>10</v>
      </c>
      <c r="E15" s="832" t="s">
        <v>1233</v>
      </c>
      <c r="F15" s="832" t="s">
        <v>1234</v>
      </c>
      <c r="G15" s="1103" t="s">
        <v>1235</v>
      </c>
      <c r="H15" s="99" t="s">
        <v>1236</v>
      </c>
      <c r="I15" s="11" t="s">
        <v>1237</v>
      </c>
      <c r="J15" s="832" t="s">
        <v>1238</v>
      </c>
      <c r="K15" s="852" t="s">
        <v>124</v>
      </c>
      <c r="L15" s="852"/>
      <c r="M15" s="854">
        <v>65000</v>
      </c>
      <c r="N15" s="854"/>
      <c r="O15" s="854">
        <v>65000</v>
      </c>
      <c r="P15" s="854"/>
      <c r="Q15" s="813" t="s">
        <v>1208</v>
      </c>
      <c r="R15" s="832" t="s">
        <v>1209</v>
      </c>
      <c r="S15" s="12"/>
    </row>
    <row r="16" spans="1:19" s="13" customFormat="1" ht="66" customHeight="1" x14ac:dyDescent="0.25">
      <c r="A16" s="1100"/>
      <c r="B16" s="857"/>
      <c r="C16" s="857"/>
      <c r="D16" s="859"/>
      <c r="E16" s="859"/>
      <c r="F16" s="859"/>
      <c r="G16" s="1104"/>
      <c r="H16" s="99" t="s">
        <v>1239</v>
      </c>
      <c r="I16" s="55" t="s">
        <v>1240</v>
      </c>
      <c r="J16" s="859"/>
      <c r="K16" s="859"/>
      <c r="L16" s="859"/>
      <c r="M16" s="857"/>
      <c r="N16" s="857"/>
      <c r="O16" s="857"/>
      <c r="P16" s="857"/>
      <c r="Q16" s="859"/>
      <c r="R16" s="859"/>
      <c r="S16" s="12"/>
    </row>
    <row r="17" spans="1:19" s="13" customFormat="1" ht="74.25" customHeight="1" x14ac:dyDescent="0.25">
      <c r="A17" s="90">
        <v>6</v>
      </c>
      <c r="B17" s="90" t="s">
        <v>127</v>
      </c>
      <c r="C17" s="90">
        <v>3</v>
      </c>
      <c r="D17" s="90">
        <v>10</v>
      </c>
      <c r="E17" s="90" t="s">
        <v>1241</v>
      </c>
      <c r="F17" s="75" t="s">
        <v>1242</v>
      </c>
      <c r="G17" s="90" t="s">
        <v>1243</v>
      </c>
      <c r="H17" s="75" t="s">
        <v>1205</v>
      </c>
      <c r="I17" s="75" t="s">
        <v>1244</v>
      </c>
      <c r="J17" s="75" t="s">
        <v>1207</v>
      </c>
      <c r="K17" s="90" t="s">
        <v>124</v>
      </c>
      <c r="L17" s="90"/>
      <c r="M17" s="79">
        <v>25000</v>
      </c>
      <c r="N17" s="90"/>
      <c r="O17" s="79">
        <v>25000</v>
      </c>
      <c r="P17" s="90"/>
      <c r="Q17" s="75" t="s">
        <v>1245</v>
      </c>
      <c r="R17" s="75" t="s">
        <v>1209</v>
      </c>
      <c r="S17" s="12"/>
    </row>
    <row r="18" spans="1:19" s="18" customFormat="1" ht="65.25" customHeight="1" x14ac:dyDescent="0.25">
      <c r="A18" s="804">
        <v>7</v>
      </c>
      <c r="B18" s="806" t="s">
        <v>127</v>
      </c>
      <c r="C18" s="806">
        <v>3</v>
      </c>
      <c r="D18" s="807">
        <v>10</v>
      </c>
      <c r="E18" s="807" t="s">
        <v>1246</v>
      </c>
      <c r="F18" s="807" t="s">
        <v>1247</v>
      </c>
      <c r="G18" s="807" t="s">
        <v>1248</v>
      </c>
      <c r="H18" s="92" t="s">
        <v>1236</v>
      </c>
      <c r="I18" s="16" t="s">
        <v>39</v>
      </c>
      <c r="J18" s="807" t="s">
        <v>1249</v>
      </c>
      <c r="K18" s="853" t="s">
        <v>52</v>
      </c>
      <c r="L18" s="1060"/>
      <c r="M18" s="1060">
        <v>29999.040000000001</v>
      </c>
      <c r="N18" s="1060"/>
      <c r="O18" s="1060">
        <v>29999.040000000001</v>
      </c>
      <c r="P18" s="1060"/>
      <c r="Q18" s="807" t="s">
        <v>1208</v>
      </c>
      <c r="R18" s="807" t="s">
        <v>1209</v>
      </c>
      <c r="S18" s="17"/>
    </row>
    <row r="19" spans="1:19" s="18" customFormat="1" ht="35.25" customHeight="1" x14ac:dyDescent="0.25">
      <c r="A19" s="849"/>
      <c r="B19" s="806"/>
      <c r="C19" s="806"/>
      <c r="D19" s="807"/>
      <c r="E19" s="807"/>
      <c r="F19" s="807"/>
      <c r="G19" s="807"/>
      <c r="H19" s="92" t="s">
        <v>1250</v>
      </c>
      <c r="I19" s="16" t="s">
        <v>1251</v>
      </c>
      <c r="J19" s="807"/>
      <c r="K19" s="807"/>
      <c r="L19" s="1060"/>
      <c r="M19" s="1060"/>
      <c r="N19" s="1060"/>
      <c r="O19" s="1060"/>
      <c r="P19" s="1060"/>
      <c r="Q19" s="807"/>
      <c r="R19" s="807"/>
      <c r="S19" s="17"/>
    </row>
    <row r="20" spans="1:19" s="18" customFormat="1" ht="35.25" customHeight="1" x14ac:dyDescent="0.25">
      <c r="A20" s="804">
        <v>8</v>
      </c>
      <c r="B20" s="806" t="s">
        <v>1201</v>
      </c>
      <c r="C20" s="806">
        <v>5</v>
      </c>
      <c r="D20" s="807">
        <v>11</v>
      </c>
      <c r="E20" s="807" t="s">
        <v>1252</v>
      </c>
      <c r="F20" s="807" t="s">
        <v>1253</v>
      </c>
      <c r="G20" s="960" t="s">
        <v>1212</v>
      </c>
      <c r="H20" s="92" t="s">
        <v>1213</v>
      </c>
      <c r="I20" s="16" t="s">
        <v>39</v>
      </c>
      <c r="J20" s="807" t="s">
        <v>1254</v>
      </c>
      <c r="K20" s="1107" t="s">
        <v>73</v>
      </c>
      <c r="L20" s="1107"/>
      <c r="M20" s="823">
        <v>10800</v>
      </c>
      <c r="N20" s="823"/>
      <c r="O20" s="823">
        <v>10800</v>
      </c>
      <c r="P20" s="823"/>
      <c r="Q20" s="810" t="s">
        <v>1208</v>
      </c>
      <c r="R20" s="810" t="s">
        <v>1209</v>
      </c>
      <c r="S20" s="17"/>
    </row>
    <row r="21" spans="1:19" s="18" customFormat="1" ht="64.5" customHeight="1" x14ac:dyDescent="0.25">
      <c r="A21" s="805"/>
      <c r="B21" s="806"/>
      <c r="C21" s="806"/>
      <c r="D21" s="807"/>
      <c r="E21" s="807"/>
      <c r="F21" s="807"/>
      <c r="G21" s="961"/>
      <c r="H21" s="92" t="s">
        <v>1255</v>
      </c>
      <c r="I21" s="16" t="s">
        <v>1256</v>
      </c>
      <c r="J21" s="807"/>
      <c r="K21" s="963"/>
      <c r="L21" s="963"/>
      <c r="M21" s="805"/>
      <c r="N21" s="805"/>
      <c r="O21" s="805"/>
      <c r="P21" s="805"/>
      <c r="Q21" s="812"/>
      <c r="R21" s="812"/>
      <c r="S21" s="17"/>
    </row>
    <row r="22" spans="1:19" s="18" customFormat="1" ht="36" customHeight="1" x14ac:dyDescent="0.25">
      <c r="A22" s="849"/>
      <c r="B22" s="806"/>
      <c r="C22" s="806"/>
      <c r="D22" s="807"/>
      <c r="E22" s="807"/>
      <c r="F22" s="807"/>
      <c r="G22" s="962"/>
      <c r="H22" s="92" t="s">
        <v>1217</v>
      </c>
      <c r="I22" s="16" t="s">
        <v>1218</v>
      </c>
      <c r="J22" s="807"/>
      <c r="K22" s="851"/>
      <c r="L22" s="851"/>
      <c r="M22" s="849"/>
      <c r="N22" s="849"/>
      <c r="O22" s="849"/>
      <c r="P22" s="849"/>
      <c r="Q22" s="811"/>
      <c r="R22" s="811"/>
      <c r="S22" s="17"/>
    </row>
    <row r="23" spans="1:19" s="18" customFormat="1" ht="28.5" customHeight="1" x14ac:dyDescent="0.25">
      <c r="A23" s="806">
        <v>9</v>
      </c>
      <c r="B23" s="804" t="s">
        <v>1201</v>
      </c>
      <c r="C23" s="804">
        <v>5</v>
      </c>
      <c r="D23" s="810">
        <v>11</v>
      </c>
      <c r="E23" s="810" t="s">
        <v>1257</v>
      </c>
      <c r="F23" s="807" t="s">
        <v>1258</v>
      </c>
      <c r="G23" s="807" t="s">
        <v>1212</v>
      </c>
      <c r="H23" s="92" t="s">
        <v>1213</v>
      </c>
      <c r="I23" s="16" t="s">
        <v>39</v>
      </c>
      <c r="J23" s="810" t="s">
        <v>1259</v>
      </c>
      <c r="K23" s="853" t="s">
        <v>73</v>
      </c>
      <c r="L23" s="853"/>
      <c r="M23" s="825">
        <v>25000</v>
      </c>
      <c r="N23" s="825"/>
      <c r="O23" s="825">
        <v>25000</v>
      </c>
      <c r="P23" s="825"/>
      <c r="Q23" s="807" t="s">
        <v>1208</v>
      </c>
      <c r="R23" s="807" t="s">
        <v>1209</v>
      </c>
      <c r="S23" s="17"/>
    </row>
    <row r="24" spans="1:19" s="18" customFormat="1" ht="66" customHeight="1" x14ac:dyDescent="0.25">
      <c r="A24" s="806"/>
      <c r="B24" s="805"/>
      <c r="C24" s="805"/>
      <c r="D24" s="812"/>
      <c r="E24" s="812"/>
      <c r="F24" s="807"/>
      <c r="G24" s="807"/>
      <c r="H24" s="92" t="s">
        <v>1255</v>
      </c>
      <c r="I24" s="16" t="s">
        <v>1260</v>
      </c>
      <c r="J24" s="812"/>
      <c r="K24" s="807"/>
      <c r="L24" s="807"/>
      <c r="M24" s="806"/>
      <c r="N24" s="806"/>
      <c r="O24" s="806"/>
      <c r="P24" s="806"/>
      <c r="Q24" s="807"/>
      <c r="R24" s="807"/>
      <c r="S24" s="17"/>
    </row>
    <row r="25" spans="1:19" s="18" customFormat="1" ht="31.5" customHeight="1" x14ac:dyDescent="0.25">
      <c r="A25" s="806"/>
      <c r="B25" s="805"/>
      <c r="C25" s="805"/>
      <c r="D25" s="812"/>
      <c r="E25" s="812"/>
      <c r="F25" s="807"/>
      <c r="G25" s="807"/>
      <c r="H25" s="92" t="s">
        <v>1217</v>
      </c>
      <c r="I25" s="16" t="s">
        <v>1261</v>
      </c>
      <c r="J25" s="812"/>
      <c r="K25" s="807"/>
      <c r="L25" s="807"/>
      <c r="M25" s="806"/>
      <c r="N25" s="806"/>
      <c r="O25" s="806"/>
      <c r="P25" s="806"/>
      <c r="Q25" s="807"/>
      <c r="R25" s="807"/>
      <c r="S25" s="17"/>
    </row>
    <row r="26" spans="1:19" s="18" customFormat="1" ht="36" customHeight="1" x14ac:dyDescent="0.25">
      <c r="A26" s="806"/>
      <c r="B26" s="805"/>
      <c r="C26" s="805"/>
      <c r="D26" s="812"/>
      <c r="E26" s="812"/>
      <c r="F26" s="807"/>
      <c r="G26" s="807"/>
      <c r="H26" s="92" t="s">
        <v>1262</v>
      </c>
      <c r="I26" s="16" t="s">
        <v>970</v>
      </c>
      <c r="J26" s="812"/>
      <c r="K26" s="807"/>
      <c r="L26" s="807"/>
      <c r="M26" s="806"/>
      <c r="N26" s="806"/>
      <c r="O26" s="806"/>
      <c r="P26" s="806"/>
      <c r="Q26" s="807"/>
      <c r="R26" s="807"/>
      <c r="S26" s="17"/>
    </row>
    <row r="27" spans="1:19" s="18" customFormat="1" ht="36" customHeight="1" x14ac:dyDescent="0.25">
      <c r="A27" s="806"/>
      <c r="B27" s="849"/>
      <c r="C27" s="849"/>
      <c r="D27" s="811"/>
      <c r="E27" s="811"/>
      <c r="F27" s="807"/>
      <c r="G27" s="807"/>
      <c r="H27" s="92" t="s">
        <v>1263</v>
      </c>
      <c r="I27" s="16" t="s">
        <v>1076</v>
      </c>
      <c r="J27" s="811"/>
      <c r="K27" s="807"/>
      <c r="L27" s="807"/>
      <c r="M27" s="806"/>
      <c r="N27" s="806"/>
      <c r="O27" s="806"/>
      <c r="P27" s="806"/>
      <c r="Q27" s="807"/>
      <c r="R27" s="807"/>
      <c r="S27" s="17"/>
    </row>
    <row r="28" spans="1:19" s="18" customFormat="1" ht="58.5" customHeight="1" x14ac:dyDescent="0.25">
      <c r="A28" s="804">
        <v>10</v>
      </c>
      <c r="B28" s="806" t="s">
        <v>1201</v>
      </c>
      <c r="C28" s="806">
        <v>2</v>
      </c>
      <c r="D28" s="807">
        <v>12</v>
      </c>
      <c r="E28" s="807" t="s">
        <v>1264</v>
      </c>
      <c r="F28" s="850" t="s">
        <v>1265</v>
      </c>
      <c r="G28" s="807" t="s">
        <v>1266</v>
      </c>
      <c r="H28" s="92" t="s">
        <v>1267</v>
      </c>
      <c r="I28" s="16" t="s">
        <v>39</v>
      </c>
      <c r="J28" s="807" t="s">
        <v>1268</v>
      </c>
      <c r="K28" s="1107" t="s">
        <v>52</v>
      </c>
      <c r="L28" s="853"/>
      <c r="M28" s="1105">
        <v>87684.63</v>
      </c>
      <c r="N28" s="1105"/>
      <c r="O28" s="1105">
        <v>87684.63</v>
      </c>
      <c r="P28" s="825"/>
      <c r="Q28" s="807" t="s">
        <v>1208</v>
      </c>
      <c r="R28" s="807" t="s">
        <v>1209</v>
      </c>
      <c r="S28" s="17"/>
    </row>
    <row r="29" spans="1:19" s="18" customFormat="1" ht="69.75" customHeight="1" x14ac:dyDescent="0.25">
      <c r="A29" s="805"/>
      <c r="B29" s="806"/>
      <c r="C29" s="806"/>
      <c r="D29" s="807"/>
      <c r="E29" s="807"/>
      <c r="F29" s="963"/>
      <c r="G29" s="807"/>
      <c r="H29" s="92" t="s">
        <v>1269</v>
      </c>
      <c r="I29" s="16" t="s">
        <v>1270</v>
      </c>
      <c r="J29" s="807"/>
      <c r="K29" s="963"/>
      <c r="L29" s="807"/>
      <c r="M29" s="1110"/>
      <c r="N29" s="1110"/>
      <c r="O29" s="1110"/>
      <c r="P29" s="806"/>
      <c r="Q29" s="807"/>
      <c r="R29" s="807"/>
      <c r="S29" s="17"/>
    </row>
    <row r="30" spans="1:19" s="18" customFormat="1" ht="88.5" customHeight="1" x14ac:dyDescent="0.25">
      <c r="A30" s="849"/>
      <c r="B30" s="806"/>
      <c r="C30" s="806"/>
      <c r="D30" s="807"/>
      <c r="E30" s="807"/>
      <c r="F30" s="851"/>
      <c r="G30" s="807"/>
      <c r="H30" s="92" t="s">
        <v>1271</v>
      </c>
      <c r="I30" s="16" t="s">
        <v>1270</v>
      </c>
      <c r="J30" s="807"/>
      <c r="K30" s="851"/>
      <c r="L30" s="807"/>
      <c r="M30" s="1106"/>
      <c r="N30" s="1106"/>
      <c r="O30" s="1106"/>
      <c r="P30" s="806"/>
      <c r="Q30" s="807"/>
      <c r="R30" s="807"/>
      <c r="S30" s="17"/>
    </row>
    <row r="31" spans="1:19" s="13" customFormat="1" ht="74.25" customHeight="1" x14ac:dyDescent="0.25">
      <c r="A31" s="90">
        <v>11</v>
      </c>
      <c r="B31" s="90" t="s">
        <v>1201</v>
      </c>
      <c r="C31" s="90">
        <v>2</v>
      </c>
      <c r="D31" s="75">
        <v>12</v>
      </c>
      <c r="E31" s="75" t="s">
        <v>1272</v>
      </c>
      <c r="F31" s="75" t="s">
        <v>1273</v>
      </c>
      <c r="G31" s="75" t="s">
        <v>1274</v>
      </c>
      <c r="H31" s="75" t="s">
        <v>1228</v>
      </c>
      <c r="I31" s="11" t="s">
        <v>39</v>
      </c>
      <c r="J31" s="75" t="s">
        <v>1275</v>
      </c>
      <c r="K31" s="99" t="s">
        <v>124</v>
      </c>
      <c r="L31" s="99"/>
      <c r="M31" s="79">
        <v>25000</v>
      </c>
      <c r="N31" s="79"/>
      <c r="O31" s="79">
        <v>25000</v>
      </c>
      <c r="P31" s="79"/>
      <c r="Q31" s="75" t="s">
        <v>1208</v>
      </c>
      <c r="R31" s="75" t="s">
        <v>1209</v>
      </c>
      <c r="S31" s="12"/>
    </row>
    <row r="32" spans="1:19" s="13" customFormat="1" ht="33" customHeight="1" x14ac:dyDescent="0.25">
      <c r="A32" s="834">
        <v>12</v>
      </c>
      <c r="B32" s="834" t="s">
        <v>68</v>
      </c>
      <c r="C32" s="834">
        <v>5</v>
      </c>
      <c r="D32" s="829">
        <v>4</v>
      </c>
      <c r="E32" s="829" t="s">
        <v>1276</v>
      </c>
      <c r="F32" s="829" t="s">
        <v>1277</v>
      </c>
      <c r="G32" s="829" t="s">
        <v>1278</v>
      </c>
      <c r="H32" s="75" t="s">
        <v>1016</v>
      </c>
      <c r="I32" s="11" t="s">
        <v>39</v>
      </c>
      <c r="J32" s="829" t="s">
        <v>1279</v>
      </c>
      <c r="K32" s="1108" t="s">
        <v>52</v>
      </c>
      <c r="L32" s="1036"/>
      <c r="M32" s="915">
        <v>58300</v>
      </c>
      <c r="N32" s="915"/>
      <c r="O32" s="915">
        <v>58300</v>
      </c>
      <c r="P32" s="915"/>
      <c r="Q32" s="810" t="s">
        <v>1280</v>
      </c>
      <c r="R32" s="829" t="s">
        <v>1281</v>
      </c>
      <c r="S32" s="12"/>
    </row>
    <row r="33" spans="1:19" s="13" customFormat="1" ht="50.25" customHeight="1" x14ac:dyDescent="0.25">
      <c r="A33" s="836"/>
      <c r="B33" s="836"/>
      <c r="C33" s="836"/>
      <c r="D33" s="831"/>
      <c r="E33" s="831"/>
      <c r="F33" s="831"/>
      <c r="G33" s="831"/>
      <c r="H33" s="75" t="s">
        <v>1282</v>
      </c>
      <c r="I33" s="11" t="s">
        <v>1045</v>
      </c>
      <c r="J33" s="831"/>
      <c r="K33" s="1109"/>
      <c r="L33" s="1037"/>
      <c r="M33" s="917"/>
      <c r="N33" s="917"/>
      <c r="O33" s="917"/>
      <c r="P33" s="917"/>
      <c r="Q33" s="811"/>
      <c r="R33" s="831"/>
      <c r="S33" s="12"/>
    </row>
    <row r="34" spans="1:19" s="13" customFormat="1" ht="29.25" customHeight="1" x14ac:dyDescent="0.25">
      <c r="A34" s="834">
        <v>13</v>
      </c>
      <c r="B34" s="834" t="s">
        <v>101</v>
      </c>
      <c r="C34" s="834">
        <v>1</v>
      </c>
      <c r="D34" s="829">
        <v>6</v>
      </c>
      <c r="E34" s="829" t="s">
        <v>1283</v>
      </c>
      <c r="F34" s="829" t="s">
        <v>1284</v>
      </c>
      <c r="G34" s="829" t="s">
        <v>1285</v>
      </c>
      <c r="H34" s="75" t="s">
        <v>1286</v>
      </c>
      <c r="I34" s="11" t="s">
        <v>39</v>
      </c>
      <c r="J34" s="829" t="s">
        <v>1287</v>
      </c>
      <c r="K34" s="1036" t="s">
        <v>124</v>
      </c>
      <c r="L34" s="1036"/>
      <c r="M34" s="915">
        <f>15600.27+2728.8</f>
        <v>18329.07</v>
      </c>
      <c r="N34" s="915"/>
      <c r="O34" s="915">
        <v>15600.27</v>
      </c>
      <c r="P34" s="915"/>
      <c r="Q34" s="829" t="s">
        <v>1288</v>
      </c>
      <c r="R34" s="829" t="s">
        <v>1289</v>
      </c>
      <c r="S34" s="12"/>
    </row>
    <row r="35" spans="1:19" s="13" customFormat="1" ht="43.5" customHeight="1" x14ac:dyDescent="0.25">
      <c r="A35" s="835"/>
      <c r="B35" s="835"/>
      <c r="C35" s="835"/>
      <c r="D35" s="830"/>
      <c r="E35" s="830"/>
      <c r="F35" s="830"/>
      <c r="G35" s="830"/>
      <c r="H35" s="75" t="s">
        <v>1290</v>
      </c>
      <c r="I35" s="11" t="s">
        <v>970</v>
      </c>
      <c r="J35" s="830"/>
      <c r="K35" s="1057"/>
      <c r="L35" s="1057"/>
      <c r="M35" s="916"/>
      <c r="N35" s="916"/>
      <c r="O35" s="916"/>
      <c r="P35" s="916"/>
      <c r="Q35" s="830"/>
      <c r="R35" s="830"/>
      <c r="S35" s="12"/>
    </row>
    <row r="36" spans="1:19" s="13" customFormat="1" ht="63" customHeight="1" x14ac:dyDescent="0.25">
      <c r="A36" s="836"/>
      <c r="B36" s="836"/>
      <c r="C36" s="836"/>
      <c r="D36" s="831"/>
      <c r="E36" s="831"/>
      <c r="F36" s="831"/>
      <c r="G36" s="831"/>
      <c r="H36" s="75" t="s">
        <v>1291</v>
      </c>
      <c r="I36" s="11" t="s">
        <v>199</v>
      </c>
      <c r="J36" s="831"/>
      <c r="K36" s="1037"/>
      <c r="L36" s="1037"/>
      <c r="M36" s="917"/>
      <c r="N36" s="917"/>
      <c r="O36" s="917"/>
      <c r="P36" s="917"/>
      <c r="Q36" s="831"/>
      <c r="R36" s="831"/>
      <c r="S36" s="12"/>
    </row>
    <row r="37" spans="1:19" s="13" customFormat="1" ht="16.5" customHeight="1" x14ac:dyDescent="0.25">
      <c r="A37" s="834">
        <v>14</v>
      </c>
      <c r="B37" s="834" t="s">
        <v>101</v>
      </c>
      <c r="C37" s="834">
        <v>1</v>
      </c>
      <c r="D37" s="829">
        <v>6</v>
      </c>
      <c r="E37" s="829" t="s">
        <v>1292</v>
      </c>
      <c r="F37" s="829" t="s">
        <v>1293</v>
      </c>
      <c r="G37" s="829" t="s">
        <v>1294</v>
      </c>
      <c r="H37" s="75" t="s">
        <v>998</v>
      </c>
      <c r="I37" s="11" t="s">
        <v>39</v>
      </c>
      <c r="J37" s="829" t="s">
        <v>1295</v>
      </c>
      <c r="K37" s="964" t="s">
        <v>124</v>
      </c>
      <c r="L37" s="1036"/>
      <c r="M37" s="915">
        <f>13531.52+2728.8</f>
        <v>16260.32</v>
      </c>
      <c r="N37" s="915"/>
      <c r="O37" s="915">
        <v>13531.52</v>
      </c>
      <c r="P37" s="915"/>
      <c r="Q37" s="829" t="s">
        <v>1288</v>
      </c>
      <c r="R37" s="829" t="s">
        <v>1289</v>
      </c>
      <c r="S37" s="12"/>
    </row>
    <row r="38" spans="1:19" s="13" customFormat="1" ht="35.25" customHeight="1" x14ac:dyDescent="0.25">
      <c r="A38" s="835"/>
      <c r="B38" s="835"/>
      <c r="C38" s="835"/>
      <c r="D38" s="830"/>
      <c r="E38" s="830"/>
      <c r="F38" s="830"/>
      <c r="G38" s="830"/>
      <c r="H38" s="75" t="s">
        <v>1296</v>
      </c>
      <c r="I38" s="11" t="s">
        <v>293</v>
      </c>
      <c r="J38" s="830"/>
      <c r="K38" s="965"/>
      <c r="L38" s="1057"/>
      <c r="M38" s="916"/>
      <c r="N38" s="916"/>
      <c r="O38" s="916"/>
      <c r="P38" s="916"/>
      <c r="Q38" s="830"/>
      <c r="R38" s="830"/>
      <c r="S38" s="12"/>
    </row>
    <row r="39" spans="1:19" s="13" customFormat="1" ht="30.75" customHeight="1" x14ac:dyDescent="0.25">
      <c r="A39" s="835"/>
      <c r="B39" s="835"/>
      <c r="C39" s="835"/>
      <c r="D39" s="830"/>
      <c r="E39" s="830"/>
      <c r="F39" s="830"/>
      <c r="G39" s="830"/>
      <c r="H39" s="75" t="s">
        <v>1016</v>
      </c>
      <c r="I39" s="11" t="s">
        <v>39</v>
      </c>
      <c r="J39" s="830"/>
      <c r="K39" s="965"/>
      <c r="L39" s="1057"/>
      <c r="M39" s="916"/>
      <c r="N39" s="916"/>
      <c r="O39" s="916"/>
      <c r="P39" s="916"/>
      <c r="Q39" s="830"/>
      <c r="R39" s="830"/>
      <c r="S39" s="12"/>
    </row>
    <row r="40" spans="1:19" s="13" customFormat="1" ht="45.75" customHeight="1" x14ac:dyDescent="0.25">
      <c r="A40" s="836"/>
      <c r="B40" s="836"/>
      <c r="C40" s="836"/>
      <c r="D40" s="831"/>
      <c r="E40" s="831"/>
      <c r="F40" s="831"/>
      <c r="G40" s="831"/>
      <c r="H40" s="75" t="s">
        <v>1282</v>
      </c>
      <c r="I40" s="11" t="s">
        <v>293</v>
      </c>
      <c r="J40" s="831"/>
      <c r="K40" s="966"/>
      <c r="L40" s="1037"/>
      <c r="M40" s="917"/>
      <c r="N40" s="917"/>
      <c r="O40" s="917"/>
      <c r="P40" s="917"/>
      <c r="Q40" s="831"/>
      <c r="R40" s="831"/>
      <c r="S40" s="12"/>
    </row>
    <row r="41" spans="1:19" s="13" customFormat="1" ht="35.25" customHeight="1" x14ac:dyDescent="0.25">
      <c r="A41" s="834">
        <v>15</v>
      </c>
      <c r="B41" s="834" t="s">
        <v>127</v>
      </c>
      <c r="C41" s="834">
        <v>1</v>
      </c>
      <c r="D41" s="829">
        <v>6</v>
      </c>
      <c r="E41" s="829" t="s">
        <v>1297</v>
      </c>
      <c r="F41" s="829" t="s">
        <v>1298</v>
      </c>
      <c r="G41" s="829" t="s">
        <v>1299</v>
      </c>
      <c r="H41" s="75" t="s">
        <v>1300</v>
      </c>
      <c r="I41" s="11" t="s">
        <v>39</v>
      </c>
      <c r="J41" s="829" t="s">
        <v>1301</v>
      </c>
      <c r="K41" s="1036" t="s">
        <v>52</v>
      </c>
      <c r="L41" s="1036"/>
      <c r="M41" s="915">
        <f>15175+2980</f>
        <v>18155</v>
      </c>
      <c r="N41" s="915"/>
      <c r="O41" s="915">
        <v>15031.49</v>
      </c>
      <c r="P41" s="915"/>
      <c r="Q41" s="829" t="s">
        <v>1288</v>
      </c>
      <c r="R41" s="829" t="s">
        <v>1289</v>
      </c>
      <c r="S41" s="12"/>
    </row>
    <row r="42" spans="1:19" s="13" customFormat="1" ht="30.75" customHeight="1" x14ac:dyDescent="0.25">
      <c r="A42" s="835"/>
      <c r="B42" s="835"/>
      <c r="C42" s="835"/>
      <c r="D42" s="830"/>
      <c r="E42" s="830"/>
      <c r="F42" s="830"/>
      <c r="G42" s="830"/>
      <c r="H42" s="75" t="s">
        <v>1302</v>
      </c>
      <c r="I42" s="11" t="s">
        <v>1303</v>
      </c>
      <c r="J42" s="830"/>
      <c r="K42" s="1057"/>
      <c r="L42" s="1057"/>
      <c r="M42" s="916"/>
      <c r="N42" s="916"/>
      <c r="O42" s="916"/>
      <c r="P42" s="916"/>
      <c r="Q42" s="830"/>
      <c r="R42" s="830"/>
      <c r="S42" s="12"/>
    </row>
    <row r="43" spans="1:19" s="13" customFormat="1" ht="14.25" customHeight="1" x14ac:dyDescent="0.25">
      <c r="A43" s="835"/>
      <c r="B43" s="835"/>
      <c r="C43" s="835"/>
      <c r="D43" s="830"/>
      <c r="E43" s="830"/>
      <c r="F43" s="830"/>
      <c r="G43" s="830"/>
      <c r="H43" s="75" t="s">
        <v>1213</v>
      </c>
      <c r="I43" s="11" t="s">
        <v>39</v>
      </c>
      <c r="J43" s="830"/>
      <c r="K43" s="1057"/>
      <c r="L43" s="1057"/>
      <c r="M43" s="916"/>
      <c r="N43" s="916"/>
      <c r="O43" s="916"/>
      <c r="P43" s="916"/>
      <c r="Q43" s="830"/>
      <c r="R43" s="830"/>
      <c r="S43" s="12"/>
    </row>
    <row r="44" spans="1:19" s="13" customFormat="1" ht="33.75" customHeight="1" x14ac:dyDescent="0.25">
      <c r="A44" s="835"/>
      <c r="B44" s="835"/>
      <c r="C44" s="835"/>
      <c r="D44" s="830"/>
      <c r="E44" s="830"/>
      <c r="F44" s="830"/>
      <c r="G44" s="830"/>
      <c r="H44" s="75" t="s">
        <v>1304</v>
      </c>
      <c r="I44" s="11" t="s">
        <v>1305</v>
      </c>
      <c r="J44" s="830"/>
      <c r="K44" s="1057"/>
      <c r="L44" s="1057"/>
      <c r="M44" s="916"/>
      <c r="N44" s="916"/>
      <c r="O44" s="916"/>
      <c r="P44" s="916"/>
      <c r="Q44" s="830"/>
      <c r="R44" s="830"/>
      <c r="S44" s="12"/>
    </row>
    <row r="45" spans="1:19" s="13" customFormat="1" ht="59.25" customHeight="1" x14ac:dyDescent="0.25">
      <c r="A45" s="836"/>
      <c r="B45" s="836"/>
      <c r="C45" s="836"/>
      <c r="D45" s="831"/>
      <c r="E45" s="831"/>
      <c r="F45" s="831"/>
      <c r="G45" s="831"/>
      <c r="H45" s="75" t="s">
        <v>1306</v>
      </c>
      <c r="I45" s="11" t="s">
        <v>39</v>
      </c>
      <c r="J45" s="831"/>
      <c r="K45" s="1037"/>
      <c r="L45" s="1037"/>
      <c r="M45" s="917"/>
      <c r="N45" s="917"/>
      <c r="O45" s="917"/>
      <c r="P45" s="917"/>
      <c r="Q45" s="831"/>
      <c r="R45" s="831"/>
      <c r="S45" s="12"/>
    </row>
    <row r="46" spans="1:19" s="13" customFormat="1" ht="75" customHeight="1" x14ac:dyDescent="0.25">
      <c r="A46" s="834">
        <v>16</v>
      </c>
      <c r="B46" s="834" t="s">
        <v>101</v>
      </c>
      <c r="C46" s="834">
        <v>1</v>
      </c>
      <c r="D46" s="829">
        <v>6</v>
      </c>
      <c r="E46" s="829" t="s">
        <v>1307</v>
      </c>
      <c r="F46" s="829" t="s">
        <v>1308</v>
      </c>
      <c r="G46" s="829" t="s">
        <v>1309</v>
      </c>
      <c r="H46" s="75" t="s">
        <v>1310</v>
      </c>
      <c r="I46" s="11" t="s">
        <v>802</v>
      </c>
      <c r="J46" s="829" t="s">
        <v>1311</v>
      </c>
      <c r="K46" s="1036" t="s">
        <v>124</v>
      </c>
      <c r="L46" s="1036"/>
      <c r="M46" s="915">
        <f>12635.93+2728.8</f>
        <v>15364.73</v>
      </c>
      <c r="N46" s="915"/>
      <c r="O46" s="915">
        <v>12635.93</v>
      </c>
      <c r="P46" s="915"/>
      <c r="Q46" s="829" t="s">
        <v>1288</v>
      </c>
      <c r="R46" s="829" t="s">
        <v>1289</v>
      </c>
      <c r="S46" s="12"/>
    </row>
    <row r="47" spans="1:19" s="13" customFormat="1" ht="31.5" customHeight="1" x14ac:dyDescent="0.25">
      <c r="A47" s="836"/>
      <c r="B47" s="836"/>
      <c r="C47" s="836"/>
      <c r="D47" s="831"/>
      <c r="E47" s="831"/>
      <c r="F47" s="831"/>
      <c r="G47" s="831"/>
      <c r="H47" s="75" t="s">
        <v>1312</v>
      </c>
      <c r="I47" s="11" t="s">
        <v>196</v>
      </c>
      <c r="J47" s="831"/>
      <c r="K47" s="1037"/>
      <c r="L47" s="1037"/>
      <c r="M47" s="917"/>
      <c r="N47" s="917"/>
      <c r="O47" s="917"/>
      <c r="P47" s="917"/>
      <c r="Q47" s="831"/>
      <c r="R47" s="831"/>
      <c r="S47" s="12"/>
    </row>
    <row r="48" spans="1:19" s="13" customFormat="1" ht="34.5" customHeight="1" x14ac:dyDescent="0.25">
      <c r="A48" s="834">
        <v>17</v>
      </c>
      <c r="B48" s="834" t="s">
        <v>161</v>
      </c>
      <c r="C48" s="834">
        <v>1</v>
      </c>
      <c r="D48" s="829">
        <v>6</v>
      </c>
      <c r="E48" s="829" t="s">
        <v>1313</v>
      </c>
      <c r="F48" s="829" t="s">
        <v>1314</v>
      </c>
      <c r="G48" s="829" t="s">
        <v>634</v>
      </c>
      <c r="H48" s="75" t="s">
        <v>1300</v>
      </c>
      <c r="I48" s="11" t="s">
        <v>39</v>
      </c>
      <c r="J48" s="829" t="s">
        <v>1315</v>
      </c>
      <c r="K48" s="964" t="s">
        <v>124</v>
      </c>
      <c r="L48" s="1036"/>
      <c r="M48" s="915">
        <f>6291.5+1219</f>
        <v>7510.5</v>
      </c>
      <c r="N48" s="915"/>
      <c r="O48" s="915">
        <v>6291.5</v>
      </c>
      <c r="P48" s="915"/>
      <c r="Q48" s="829" t="s">
        <v>1288</v>
      </c>
      <c r="R48" s="829" t="s">
        <v>1289</v>
      </c>
      <c r="S48" s="12"/>
    </row>
    <row r="49" spans="1:19" s="13" customFormat="1" ht="54" customHeight="1" x14ac:dyDescent="0.25">
      <c r="A49" s="836"/>
      <c r="B49" s="836"/>
      <c r="C49" s="836"/>
      <c r="D49" s="831"/>
      <c r="E49" s="831"/>
      <c r="F49" s="831"/>
      <c r="G49" s="831"/>
      <c r="H49" s="75" t="s">
        <v>1302</v>
      </c>
      <c r="I49" s="11" t="s">
        <v>196</v>
      </c>
      <c r="J49" s="831"/>
      <c r="K49" s="966"/>
      <c r="L49" s="1037"/>
      <c r="M49" s="917"/>
      <c r="N49" s="917"/>
      <c r="O49" s="917"/>
      <c r="P49" s="917"/>
      <c r="Q49" s="831"/>
      <c r="R49" s="831"/>
      <c r="S49" s="12"/>
    </row>
    <row r="50" spans="1:19" s="13" customFormat="1" ht="36" customHeight="1" x14ac:dyDescent="0.25">
      <c r="A50" s="834">
        <v>18</v>
      </c>
      <c r="B50" s="834" t="s">
        <v>101</v>
      </c>
      <c r="C50" s="834">
        <v>1</v>
      </c>
      <c r="D50" s="829">
        <v>6</v>
      </c>
      <c r="E50" s="829" t="s">
        <v>1316</v>
      </c>
      <c r="F50" s="829" t="s">
        <v>1317</v>
      </c>
      <c r="G50" s="829" t="s">
        <v>634</v>
      </c>
      <c r="H50" s="75" t="s">
        <v>1300</v>
      </c>
      <c r="I50" s="11" t="s">
        <v>1076</v>
      </c>
      <c r="J50" s="829" t="s">
        <v>1318</v>
      </c>
      <c r="K50" s="964" t="s">
        <v>124</v>
      </c>
      <c r="L50" s="1036"/>
      <c r="M50" s="915">
        <f>11596+2728.8</f>
        <v>14324.8</v>
      </c>
      <c r="N50" s="915"/>
      <c r="O50" s="915">
        <v>11596</v>
      </c>
      <c r="P50" s="915"/>
      <c r="Q50" s="829" t="s">
        <v>1288</v>
      </c>
      <c r="R50" s="829" t="s">
        <v>1289</v>
      </c>
      <c r="S50" s="12"/>
    </row>
    <row r="51" spans="1:19" s="13" customFormat="1" ht="57.75" customHeight="1" x14ac:dyDescent="0.25">
      <c r="A51" s="836"/>
      <c r="B51" s="836"/>
      <c r="C51" s="836"/>
      <c r="D51" s="831"/>
      <c r="E51" s="831"/>
      <c r="F51" s="831"/>
      <c r="G51" s="831"/>
      <c r="H51" s="75" t="s">
        <v>1302</v>
      </c>
      <c r="I51" s="11" t="s">
        <v>1319</v>
      </c>
      <c r="J51" s="831"/>
      <c r="K51" s="966"/>
      <c r="L51" s="1037"/>
      <c r="M51" s="917"/>
      <c r="N51" s="917"/>
      <c r="O51" s="917"/>
      <c r="P51" s="917"/>
      <c r="Q51" s="831"/>
      <c r="R51" s="831"/>
      <c r="S51" s="12"/>
    </row>
    <row r="52" spans="1:19" s="13" customFormat="1" ht="27" customHeight="1" x14ac:dyDescent="0.25">
      <c r="A52" s="834">
        <v>19</v>
      </c>
      <c r="B52" s="834" t="s">
        <v>101</v>
      </c>
      <c r="C52" s="834">
        <v>1</v>
      </c>
      <c r="D52" s="829">
        <v>6</v>
      </c>
      <c r="E52" s="829" t="s">
        <v>1320</v>
      </c>
      <c r="F52" s="829" t="s">
        <v>1321</v>
      </c>
      <c r="G52" s="829" t="s">
        <v>1322</v>
      </c>
      <c r="H52" s="75" t="s">
        <v>1016</v>
      </c>
      <c r="I52" s="11" t="s">
        <v>39</v>
      </c>
      <c r="J52" s="829" t="s">
        <v>1323</v>
      </c>
      <c r="K52" s="964" t="s">
        <v>124</v>
      </c>
      <c r="L52" s="1036"/>
      <c r="M52" s="915">
        <f>22413.4+3377.08</f>
        <v>25790.480000000003</v>
      </c>
      <c r="N52" s="915"/>
      <c r="O52" s="915">
        <v>22413.4</v>
      </c>
      <c r="P52" s="915"/>
      <c r="Q52" s="829" t="s">
        <v>1324</v>
      </c>
      <c r="R52" s="829" t="s">
        <v>1325</v>
      </c>
      <c r="S52" s="12"/>
    </row>
    <row r="53" spans="1:19" s="13" customFormat="1" ht="43.5" customHeight="1" x14ac:dyDescent="0.25">
      <c r="A53" s="836"/>
      <c r="B53" s="836"/>
      <c r="C53" s="836"/>
      <c r="D53" s="831"/>
      <c r="E53" s="831"/>
      <c r="F53" s="831"/>
      <c r="G53" s="831"/>
      <c r="H53" s="75" t="s">
        <v>1282</v>
      </c>
      <c r="I53" s="11" t="s">
        <v>1008</v>
      </c>
      <c r="J53" s="831"/>
      <c r="K53" s="966"/>
      <c r="L53" s="1037"/>
      <c r="M53" s="917"/>
      <c r="N53" s="917"/>
      <c r="O53" s="917"/>
      <c r="P53" s="917"/>
      <c r="Q53" s="831"/>
      <c r="R53" s="831"/>
      <c r="S53" s="12"/>
    </row>
    <row r="54" spans="1:19" s="13" customFormat="1" ht="16.5" customHeight="1" x14ac:dyDescent="0.25">
      <c r="A54" s="834">
        <v>20</v>
      </c>
      <c r="B54" s="834" t="s">
        <v>101</v>
      </c>
      <c r="C54" s="834">
        <v>1</v>
      </c>
      <c r="D54" s="829">
        <v>6</v>
      </c>
      <c r="E54" s="829" t="s">
        <v>1326</v>
      </c>
      <c r="F54" s="826" t="s">
        <v>1327</v>
      </c>
      <c r="G54" s="829" t="s">
        <v>1328</v>
      </c>
      <c r="H54" s="75" t="s">
        <v>1300</v>
      </c>
      <c r="I54" s="11" t="s">
        <v>39</v>
      </c>
      <c r="J54" s="829" t="s">
        <v>1329</v>
      </c>
      <c r="K54" s="964" t="s">
        <v>124</v>
      </c>
      <c r="L54" s="1036"/>
      <c r="M54" s="915">
        <f>2602.7+3592.5</f>
        <v>6195.2</v>
      </c>
      <c r="N54" s="915"/>
      <c r="O54" s="915">
        <v>2602.6999999999998</v>
      </c>
      <c r="P54" s="915"/>
      <c r="Q54" s="829" t="s">
        <v>1288</v>
      </c>
      <c r="R54" s="829" t="s">
        <v>1289</v>
      </c>
      <c r="S54" s="12"/>
    </row>
    <row r="55" spans="1:19" s="13" customFormat="1" ht="36.75" customHeight="1" x14ac:dyDescent="0.25">
      <c r="A55" s="835"/>
      <c r="B55" s="835"/>
      <c r="C55" s="835"/>
      <c r="D55" s="830"/>
      <c r="E55" s="830"/>
      <c r="F55" s="827"/>
      <c r="G55" s="830"/>
      <c r="H55" s="75" t="s">
        <v>1330</v>
      </c>
      <c r="I55" s="11" t="s">
        <v>1261</v>
      </c>
      <c r="J55" s="830"/>
      <c r="K55" s="965"/>
      <c r="L55" s="1057"/>
      <c r="M55" s="916"/>
      <c r="N55" s="916"/>
      <c r="O55" s="916"/>
      <c r="P55" s="916"/>
      <c r="Q55" s="830"/>
      <c r="R55" s="830"/>
      <c r="S55" s="12"/>
    </row>
    <row r="56" spans="1:19" s="13" customFormat="1" ht="39.75" customHeight="1" x14ac:dyDescent="0.25">
      <c r="A56" s="836"/>
      <c r="B56" s="836"/>
      <c r="C56" s="836"/>
      <c r="D56" s="831"/>
      <c r="E56" s="831"/>
      <c r="F56" s="828"/>
      <c r="G56" s="831"/>
      <c r="H56" s="75" t="s">
        <v>1331</v>
      </c>
      <c r="I56" s="11" t="s">
        <v>1261</v>
      </c>
      <c r="J56" s="831"/>
      <c r="K56" s="966"/>
      <c r="L56" s="1037"/>
      <c r="M56" s="917"/>
      <c r="N56" s="917"/>
      <c r="O56" s="917"/>
      <c r="P56" s="917"/>
      <c r="Q56" s="831"/>
      <c r="R56" s="831"/>
      <c r="S56" s="12"/>
    </row>
    <row r="57" spans="1:19" s="13" customFormat="1" ht="16.5" customHeight="1" x14ac:dyDescent="0.25">
      <c r="A57" s="834">
        <v>21</v>
      </c>
      <c r="B57" s="834" t="s">
        <v>89</v>
      </c>
      <c r="C57" s="834">
        <v>1</v>
      </c>
      <c r="D57" s="829">
        <v>6</v>
      </c>
      <c r="E57" s="829" t="s">
        <v>1332</v>
      </c>
      <c r="F57" s="829" t="s">
        <v>1333</v>
      </c>
      <c r="G57" s="829" t="s">
        <v>1334</v>
      </c>
      <c r="H57" s="75" t="s">
        <v>1286</v>
      </c>
      <c r="I57" s="11" t="s">
        <v>39</v>
      </c>
      <c r="J57" s="829" t="s">
        <v>1335</v>
      </c>
      <c r="K57" s="964" t="s">
        <v>124</v>
      </c>
      <c r="L57" s="1036"/>
      <c r="M57" s="915">
        <v>172220</v>
      </c>
      <c r="N57" s="915"/>
      <c r="O57" s="915">
        <v>172220</v>
      </c>
      <c r="P57" s="915"/>
      <c r="Q57" s="829" t="s">
        <v>1336</v>
      </c>
      <c r="R57" s="829" t="s">
        <v>1337</v>
      </c>
      <c r="S57" s="12"/>
    </row>
    <row r="58" spans="1:19" s="13" customFormat="1" ht="30.75" customHeight="1" x14ac:dyDescent="0.25">
      <c r="A58" s="835"/>
      <c r="B58" s="835"/>
      <c r="C58" s="835"/>
      <c r="D58" s="830"/>
      <c r="E58" s="830"/>
      <c r="F58" s="830"/>
      <c r="G58" s="830"/>
      <c r="H58" s="75" t="s">
        <v>1290</v>
      </c>
      <c r="I58" s="11" t="s">
        <v>1261</v>
      </c>
      <c r="J58" s="830"/>
      <c r="K58" s="965"/>
      <c r="L58" s="1057"/>
      <c r="M58" s="916"/>
      <c r="N58" s="916"/>
      <c r="O58" s="916"/>
      <c r="P58" s="916"/>
      <c r="Q58" s="830"/>
      <c r="R58" s="830"/>
      <c r="S58" s="12"/>
    </row>
    <row r="59" spans="1:19" s="13" customFormat="1" ht="57.75" customHeight="1" x14ac:dyDescent="0.25">
      <c r="A59" s="835"/>
      <c r="B59" s="835"/>
      <c r="C59" s="835"/>
      <c r="D59" s="830"/>
      <c r="E59" s="830"/>
      <c r="F59" s="830"/>
      <c r="G59" s="830"/>
      <c r="H59" s="75" t="s">
        <v>1306</v>
      </c>
      <c r="I59" s="11" t="s">
        <v>39</v>
      </c>
      <c r="J59" s="830"/>
      <c r="K59" s="965"/>
      <c r="L59" s="1057"/>
      <c r="M59" s="916"/>
      <c r="N59" s="916"/>
      <c r="O59" s="916"/>
      <c r="P59" s="916"/>
      <c r="Q59" s="830"/>
      <c r="R59" s="830"/>
      <c r="S59" s="12"/>
    </row>
    <row r="60" spans="1:19" s="13" customFormat="1" ht="16.5" customHeight="1" x14ac:dyDescent="0.25">
      <c r="A60" s="836"/>
      <c r="B60" s="836"/>
      <c r="C60" s="836"/>
      <c r="D60" s="831"/>
      <c r="E60" s="831"/>
      <c r="F60" s="831"/>
      <c r="G60" s="831"/>
      <c r="H60" s="75" t="s">
        <v>1338</v>
      </c>
      <c r="I60" s="11" t="s">
        <v>39</v>
      </c>
      <c r="J60" s="831"/>
      <c r="K60" s="966"/>
      <c r="L60" s="1037"/>
      <c r="M60" s="917"/>
      <c r="N60" s="917"/>
      <c r="O60" s="917"/>
      <c r="P60" s="917"/>
      <c r="Q60" s="831"/>
      <c r="R60" s="831"/>
      <c r="S60" s="12"/>
    </row>
    <row r="61" spans="1:19" s="13" customFormat="1" ht="42" customHeight="1" x14ac:dyDescent="0.25">
      <c r="A61" s="833">
        <v>22</v>
      </c>
      <c r="B61" s="833" t="s">
        <v>161</v>
      </c>
      <c r="C61" s="833">
        <v>1</v>
      </c>
      <c r="D61" s="832">
        <v>6</v>
      </c>
      <c r="E61" s="832" t="s">
        <v>1339</v>
      </c>
      <c r="F61" s="832" t="s">
        <v>1340</v>
      </c>
      <c r="G61" s="832" t="s">
        <v>634</v>
      </c>
      <c r="H61" s="75" t="s">
        <v>1300</v>
      </c>
      <c r="I61" s="11" t="s">
        <v>39</v>
      </c>
      <c r="J61" s="832" t="s">
        <v>1341</v>
      </c>
      <c r="K61" s="852" t="s">
        <v>52</v>
      </c>
      <c r="L61" s="852"/>
      <c r="M61" s="854">
        <f>7050.48+1020</f>
        <v>8070.48</v>
      </c>
      <c r="N61" s="854"/>
      <c r="O61" s="854">
        <v>7048.8</v>
      </c>
      <c r="P61" s="854"/>
      <c r="Q61" s="832" t="s">
        <v>1288</v>
      </c>
      <c r="R61" s="832" t="s">
        <v>1289</v>
      </c>
      <c r="S61" s="12"/>
    </row>
    <row r="62" spans="1:19" s="13" customFormat="1" ht="51" customHeight="1" x14ac:dyDescent="0.25">
      <c r="A62" s="833"/>
      <c r="B62" s="833"/>
      <c r="C62" s="833"/>
      <c r="D62" s="832"/>
      <c r="E62" s="832"/>
      <c r="F62" s="832"/>
      <c r="G62" s="832"/>
      <c r="H62" s="75" t="s">
        <v>1330</v>
      </c>
      <c r="I62" s="11" t="s">
        <v>1342</v>
      </c>
      <c r="J62" s="832"/>
      <c r="K62" s="852"/>
      <c r="L62" s="852"/>
      <c r="M62" s="854"/>
      <c r="N62" s="854"/>
      <c r="O62" s="854"/>
      <c r="P62" s="854"/>
      <c r="Q62" s="832"/>
      <c r="R62" s="832"/>
      <c r="S62" s="12"/>
    </row>
    <row r="63" spans="1:19" s="13" customFormat="1" ht="27" customHeight="1" x14ac:dyDescent="0.25">
      <c r="A63" s="834">
        <v>23</v>
      </c>
      <c r="B63" s="833" t="s">
        <v>68</v>
      </c>
      <c r="C63" s="833">
        <v>1</v>
      </c>
      <c r="D63" s="832">
        <v>6</v>
      </c>
      <c r="E63" s="832" t="s">
        <v>1343</v>
      </c>
      <c r="F63" s="832" t="s">
        <v>1344</v>
      </c>
      <c r="G63" s="829" t="s">
        <v>1278</v>
      </c>
      <c r="H63" s="75" t="s">
        <v>1016</v>
      </c>
      <c r="I63" s="11" t="s">
        <v>39</v>
      </c>
      <c r="J63" s="832" t="s">
        <v>1345</v>
      </c>
      <c r="K63" s="819" t="s">
        <v>52</v>
      </c>
      <c r="L63" s="852"/>
      <c r="M63" s="854">
        <f>32832.93+4230.77</f>
        <v>37063.699999999997</v>
      </c>
      <c r="N63" s="854"/>
      <c r="O63" s="854">
        <v>32832.93</v>
      </c>
      <c r="P63" s="854"/>
      <c r="Q63" s="832" t="s">
        <v>1346</v>
      </c>
      <c r="R63" s="832" t="s">
        <v>1347</v>
      </c>
      <c r="S63" s="12"/>
    </row>
    <row r="64" spans="1:19" s="13" customFormat="1" ht="46.5" customHeight="1" x14ac:dyDescent="0.25">
      <c r="A64" s="835"/>
      <c r="B64" s="833"/>
      <c r="C64" s="833"/>
      <c r="D64" s="832"/>
      <c r="E64" s="832"/>
      <c r="F64" s="832"/>
      <c r="G64" s="830"/>
      <c r="H64" s="75" t="s">
        <v>1282</v>
      </c>
      <c r="I64" s="11" t="s">
        <v>1008</v>
      </c>
      <c r="J64" s="832"/>
      <c r="K64" s="819"/>
      <c r="L64" s="852"/>
      <c r="M64" s="854"/>
      <c r="N64" s="854"/>
      <c r="O64" s="854"/>
      <c r="P64" s="854"/>
      <c r="Q64" s="832"/>
      <c r="R64" s="832"/>
      <c r="S64" s="12"/>
    </row>
    <row r="65" spans="1:19" s="13" customFormat="1" ht="38.25" customHeight="1" x14ac:dyDescent="0.25">
      <c r="A65" s="834">
        <v>24</v>
      </c>
      <c r="B65" s="833" t="s">
        <v>161</v>
      </c>
      <c r="C65" s="833">
        <v>1</v>
      </c>
      <c r="D65" s="832">
        <v>6</v>
      </c>
      <c r="E65" s="832" t="s">
        <v>1348</v>
      </c>
      <c r="F65" s="832" t="s">
        <v>1349</v>
      </c>
      <c r="G65" s="829" t="s">
        <v>165</v>
      </c>
      <c r="H65" s="75" t="s">
        <v>998</v>
      </c>
      <c r="I65" s="11" t="s">
        <v>39</v>
      </c>
      <c r="J65" s="832" t="s">
        <v>1350</v>
      </c>
      <c r="K65" s="852" t="s">
        <v>52</v>
      </c>
      <c r="L65" s="852"/>
      <c r="M65" s="854">
        <f>5195.07+840</f>
        <v>6035.07</v>
      </c>
      <c r="N65" s="854"/>
      <c r="O65" s="854">
        <v>5195.07</v>
      </c>
      <c r="P65" s="854"/>
      <c r="Q65" s="832" t="s">
        <v>1288</v>
      </c>
      <c r="R65" s="832" t="s">
        <v>1289</v>
      </c>
      <c r="S65" s="12"/>
    </row>
    <row r="66" spans="1:19" s="13" customFormat="1" ht="55.5" customHeight="1" x14ac:dyDescent="0.25">
      <c r="A66" s="835"/>
      <c r="B66" s="834"/>
      <c r="C66" s="834"/>
      <c r="D66" s="829"/>
      <c r="E66" s="829"/>
      <c r="F66" s="829"/>
      <c r="G66" s="830"/>
      <c r="H66" s="86" t="s">
        <v>1296</v>
      </c>
      <c r="I66" s="173" t="s">
        <v>1351</v>
      </c>
      <c r="J66" s="829"/>
      <c r="K66" s="1036"/>
      <c r="L66" s="1036"/>
      <c r="M66" s="915"/>
      <c r="N66" s="915"/>
      <c r="O66" s="915"/>
      <c r="P66" s="915"/>
      <c r="Q66" s="829"/>
      <c r="R66" s="829"/>
      <c r="S66" s="12"/>
    </row>
    <row r="67" spans="1:19" s="13" customFormat="1" ht="16.5" customHeight="1" x14ac:dyDescent="0.25">
      <c r="A67" s="834">
        <v>25</v>
      </c>
      <c r="B67" s="833" t="s">
        <v>127</v>
      </c>
      <c r="C67" s="833">
        <v>1</v>
      </c>
      <c r="D67" s="832">
        <v>9</v>
      </c>
      <c r="E67" s="832" t="s">
        <v>1352</v>
      </c>
      <c r="F67" s="832" t="s">
        <v>1353</v>
      </c>
      <c r="G67" s="829" t="s">
        <v>1354</v>
      </c>
      <c r="H67" s="75" t="s">
        <v>998</v>
      </c>
      <c r="I67" s="11" t="s">
        <v>39</v>
      </c>
      <c r="J67" s="832" t="s">
        <v>1355</v>
      </c>
      <c r="K67" s="852" t="s">
        <v>124</v>
      </c>
      <c r="L67" s="852"/>
      <c r="M67" s="854">
        <f>25118.08+2616.24</f>
        <v>27734.32</v>
      </c>
      <c r="N67" s="854"/>
      <c r="O67" s="854">
        <v>25026.2</v>
      </c>
      <c r="P67" s="854"/>
      <c r="Q67" s="832" t="s">
        <v>1356</v>
      </c>
      <c r="R67" s="832" t="s">
        <v>1357</v>
      </c>
      <c r="S67" s="12"/>
    </row>
    <row r="68" spans="1:19" s="13" customFormat="1" ht="35.25" customHeight="1" x14ac:dyDescent="0.25">
      <c r="A68" s="835"/>
      <c r="B68" s="833"/>
      <c r="C68" s="833"/>
      <c r="D68" s="832"/>
      <c r="E68" s="832"/>
      <c r="F68" s="832"/>
      <c r="G68" s="830"/>
      <c r="H68" s="75" t="s">
        <v>1296</v>
      </c>
      <c r="I68" s="11" t="s">
        <v>1150</v>
      </c>
      <c r="J68" s="832"/>
      <c r="K68" s="852"/>
      <c r="L68" s="852"/>
      <c r="M68" s="854"/>
      <c r="N68" s="854"/>
      <c r="O68" s="854"/>
      <c r="P68" s="854"/>
      <c r="Q68" s="832"/>
      <c r="R68" s="832"/>
      <c r="S68" s="12"/>
    </row>
    <row r="69" spans="1:19" s="13" customFormat="1" ht="34.5" customHeight="1" x14ac:dyDescent="0.25">
      <c r="A69" s="835"/>
      <c r="B69" s="833"/>
      <c r="C69" s="833"/>
      <c r="D69" s="832"/>
      <c r="E69" s="832"/>
      <c r="F69" s="832"/>
      <c r="G69" s="830"/>
      <c r="H69" s="75" t="s">
        <v>1016</v>
      </c>
      <c r="I69" s="11" t="s">
        <v>39</v>
      </c>
      <c r="J69" s="832"/>
      <c r="K69" s="852"/>
      <c r="L69" s="852"/>
      <c r="M69" s="854"/>
      <c r="N69" s="854"/>
      <c r="O69" s="854"/>
      <c r="P69" s="854"/>
      <c r="Q69" s="832"/>
      <c r="R69" s="832"/>
      <c r="S69" s="12"/>
    </row>
    <row r="70" spans="1:19" s="13" customFormat="1" ht="49.5" customHeight="1" x14ac:dyDescent="0.25">
      <c r="A70" s="835"/>
      <c r="B70" s="833"/>
      <c r="C70" s="833"/>
      <c r="D70" s="832"/>
      <c r="E70" s="832"/>
      <c r="F70" s="832"/>
      <c r="G70" s="830"/>
      <c r="H70" s="75" t="s">
        <v>1282</v>
      </c>
      <c r="I70" s="11" t="s">
        <v>1358</v>
      </c>
      <c r="J70" s="832"/>
      <c r="K70" s="832"/>
      <c r="L70" s="832"/>
      <c r="M70" s="833"/>
      <c r="N70" s="833"/>
      <c r="O70" s="833"/>
      <c r="P70" s="833"/>
      <c r="Q70" s="832"/>
      <c r="R70" s="832"/>
      <c r="S70" s="12"/>
    </row>
    <row r="71" spans="1:19" s="13" customFormat="1" ht="60" customHeight="1" x14ac:dyDescent="0.25">
      <c r="A71" s="835"/>
      <c r="B71" s="833"/>
      <c r="C71" s="833"/>
      <c r="D71" s="832"/>
      <c r="E71" s="832"/>
      <c r="F71" s="832"/>
      <c r="G71" s="830"/>
      <c r="H71" s="75" t="s">
        <v>1359</v>
      </c>
      <c r="I71" s="11" t="s">
        <v>39</v>
      </c>
      <c r="J71" s="832"/>
      <c r="K71" s="832"/>
      <c r="L71" s="832"/>
      <c r="M71" s="833"/>
      <c r="N71" s="833"/>
      <c r="O71" s="833"/>
      <c r="P71" s="833"/>
      <c r="Q71" s="832"/>
      <c r="R71" s="832"/>
      <c r="S71" s="12"/>
    </row>
    <row r="72" spans="1:19" s="13" customFormat="1" ht="33" customHeight="1" x14ac:dyDescent="0.25">
      <c r="A72" s="835"/>
      <c r="B72" s="833"/>
      <c r="C72" s="833"/>
      <c r="D72" s="832"/>
      <c r="E72" s="832"/>
      <c r="F72" s="832"/>
      <c r="G72" s="830"/>
      <c r="H72" s="75" t="s">
        <v>1360</v>
      </c>
      <c r="I72" s="11" t="s">
        <v>1097</v>
      </c>
      <c r="J72" s="832"/>
      <c r="K72" s="832"/>
      <c r="L72" s="832"/>
      <c r="M72" s="833"/>
      <c r="N72" s="833"/>
      <c r="O72" s="833"/>
      <c r="P72" s="833"/>
      <c r="Q72" s="832"/>
      <c r="R72" s="832"/>
      <c r="S72" s="12"/>
    </row>
    <row r="73" spans="1:19" s="13" customFormat="1" ht="33" customHeight="1" x14ac:dyDescent="0.25">
      <c r="A73" s="835"/>
      <c r="B73" s="833"/>
      <c r="C73" s="833"/>
      <c r="D73" s="832"/>
      <c r="E73" s="832"/>
      <c r="F73" s="832"/>
      <c r="G73" s="830"/>
      <c r="H73" s="75" t="s">
        <v>572</v>
      </c>
      <c r="I73" s="11" t="s">
        <v>39</v>
      </c>
      <c r="J73" s="832"/>
      <c r="K73" s="832"/>
      <c r="L73" s="832"/>
      <c r="M73" s="833"/>
      <c r="N73" s="833"/>
      <c r="O73" s="833"/>
      <c r="P73" s="833"/>
      <c r="Q73" s="832"/>
      <c r="R73" s="832"/>
      <c r="S73" s="12"/>
    </row>
    <row r="74" spans="1:19" s="13" customFormat="1" ht="16.5" customHeight="1" x14ac:dyDescent="0.25">
      <c r="A74" s="836"/>
      <c r="B74" s="833"/>
      <c r="C74" s="833"/>
      <c r="D74" s="832"/>
      <c r="E74" s="832"/>
      <c r="F74" s="832"/>
      <c r="G74" s="831"/>
      <c r="H74" s="75" t="s">
        <v>998</v>
      </c>
      <c r="I74" s="11" t="s">
        <v>39</v>
      </c>
      <c r="J74" s="832"/>
      <c r="K74" s="832"/>
      <c r="L74" s="832"/>
      <c r="M74" s="833"/>
      <c r="N74" s="833"/>
      <c r="O74" s="833"/>
      <c r="P74" s="833"/>
      <c r="Q74" s="832"/>
      <c r="R74" s="832"/>
      <c r="S74" s="12"/>
    </row>
    <row r="75" spans="1:19" s="13" customFormat="1" ht="58.5" customHeight="1" x14ac:dyDescent="0.25">
      <c r="A75" s="834">
        <v>26</v>
      </c>
      <c r="B75" s="833" t="s">
        <v>127</v>
      </c>
      <c r="C75" s="833">
        <v>2.2999999999999998</v>
      </c>
      <c r="D75" s="832">
        <v>10</v>
      </c>
      <c r="E75" s="813" t="s">
        <v>1361</v>
      </c>
      <c r="F75" s="813" t="s">
        <v>1362</v>
      </c>
      <c r="G75" s="810" t="s">
        <v>1363</v>
      </c>
      <c r="H75" s="75" t="s">
        <v>1306</v>
      </c>
      <c r="I75" s="11" t="s">
        <v>39</v>
      </c>
      <c r="J75" s="807" t="s">
        <v>1364</v>
      </c>
      <c r="K75" s="819" t="s">
        <v>127</v>
      </c>
      <c r="L75" s="852"/>
      <c r="M75" s="854">
        <f>39114+50000</f>
        <v>89114</v>
      </c>
      <c r="N75" s="854"/>
      <c r="O75" s="854">
        <v>39114</v>
      </c>
      <c r="P75" s="854"/>
      <c r="Q75" s="832" t="s">
        <v>1365</v>
      </c>
      <c r="R75" s="832" t="s">
        <v>1366</v>
      </c>
      <c r="S75" s="12"/>
    </row>
    <row r="76" spans="1:19" s="13" customFormat="1" ht="42" customHeight="1" x14ac:dyDescent="0.25">
      <c r="A76" s="835"/>
      <c r="B76" s="833"/>
      <c r="C76" s="833"/>
      <c r="D76" s="832"/>
      <c r="E76" s="813"/>
      <c r="F76" s="813"/>
      <c r="G76" s="812"/>
      <c r="H76" s="93" t="s">
        <v>1367</v>
      </c>
      <c r="I76" s="55" t="s">
        <v>39</v>
      </c>
      <c r="J76" s="807"/>
      <c r="K76" s="819"/>
      <c r="L76" s="852"/>
      <c r="M76" s="854"/>
      <c r="N76" s="854"/>
      <c r="O76" s="854"/>
      <c r="P76" s="854"/>
      <c r="Q76" s="832"/>
      <c r="R76" s="832"/>
      <c r="S76" s="12"/>
    </row>
    <row r="77" spans="1:19" s="13" customFormat="1" ht="78.75" customHeight="1" x14ac:dyDescent="0.25">
      <c r="A77" s="835"/>
      <c r="B77" s="833"/>
      <c r="C77" s="833"/>
      <c r="D77" s="832"/>
      <c r="E77" s="813"/>
      <c r="F77" s="813"/>
      <c r="G77" s="812"/>
      <c r="H77" s="70" t="s">
        <v>1368</v>
      </c>
      <c r="I77" s="69">
        <v>10</v>
      </c>
      <c r="J77" s="807"/>
      <c r="K77" s="819"/>
      <c r="L77" s="852"/>
      <c r="M77" s="854"/>
      <c r="N77" s="854"/>
      <c r="O77" s="854"/>
      <c r="P77" s="854"/>
      <c r="Q77" s="832"/>
      <c r="R77" s="832"/>
      <c r="S77" s="12"/>
    </row>
    <row r="78" spans="1:19" s="13" customFormat="1" ht="33" customHeight="1" x14ac:dyDescent="0.25">
      <c r="A78" s="879"/>
      <c r="B78" s="857"/>
      <c r="C78" s="857"/>
      <c r="D78" s="859"/>
      <c r="E78" s="818"/>
      <c r="F78" s="818"/>
      <c r="G78" s="1042"/>
      <c r="H78" s="75" t="s">
        <v>1217</v>
      </c>
      <c r="I78" s="11" t="s">
        <v>1147</v>
      </c>
      <c r="J78" s="859"/>
      <c r="K78" s="818"/>
      <c r="L78" s="859"/>
      <c r="M78" s="857"/>
      <c r="N78" s="857"/>
      <c r="O78" s="857"/>
      <c r="P78" s="857"/>
      <c r="Q78" s="832"/>
      <c r="R78" s="832"/>
      <c r="S78" s="12"/>
    </row>
    <row r="79" spans="1:19" s="13" customFormat="1" ht="29.25" customHeight="1" x14ac:dyDescent="0.25">
      <c r="A79" s="1100"/>
      <c r="B79" s="857"/>
      <c r="C79" s="857"/>
      <c r="D79" s="859"/>
      <c r="E79" s="818"/>
      <c r="F79" s="818"/>
      <c r="G79" s="871"/>
      <c r="H79" s="75" t="s">
        <v>1369</v>
      </c>
      <c r="I79" s="55" t="s">
        <v>1370</v>
      </c>
      <c r="J79" s="859"/>
      <c r="K79" s="818"/>
      <c r="L79" s="859"/>
      <c r="M79" s="857"/>
      <c r="N79" s="857"/>
      <c r="O79" s="857"/>
      <c r="P79" s="857"/>
      <c r="Q79" s="859"/>
      <c r="R79" s="859"/>
      <c r="S79" s="12"/>
    </row>
    <row r="80" spans="1:19" s="13" customFormat="1" ht="123.75" customHeight="1" x14ac:dyDescent="0.25">
      <c r="A80" s="80">
        <v>27</v>
      </c>
      <c r="B80" s="80" t="s">
        <v>89</v>
      </c>
      <c r="C80" s="72">
        <v>3</v>
      </c>
      <c r="D80" s="86">
        <v>10</v>
      </c>
      <c r="E80" s="86" t="s">
        <v>1371</v>
      </c>
      <c r="F80" s="74" t="s">
        <v>1372</v>
      </c>
      <c r="G80" s="86" t="s">
        <v>1373</v>
      </c>
      <c r="H80" s="75" t="s">
        <v>1306</v>
      </c>
      <c r="I80" s="11" t="s">
        <v>39</v>
      </c>
      <c r="J80" s="86" t="s">
        <v>1374</v>
      </c>
      <c r="K80" s="76" t="s">
        <v>73</v>
      </c>
      <c r="L80" s="211"/>
      <c r="M80" s="83">
        <f>6484.95+2632.68</f>
        <v>9117.6299999999992</v>
      </c>
      <c r="N80" s="83"/>
      <c r="O80" s="83">
        <v>6484.95</v>
      </c>
      <c r="P80" s="83"/>
      <c r="Q80" s="86" t="s">
        <v>1375</v>
      </c>
      <c r="R80" s="86" t="s">
        <v>1376</v>
      </c>
      <c r="S80" s="12"/>
    </row>
    <row r="81" spans="1:19" s="13" customFormat="1" ht="60.75" customHeight="1" x14ac:dyDescent="0.25">
      <c r="A81" s="834">
        <v>28</v>
      </c>
      <c r="B81" s="833" t="s">
        <v>101</v>
      </c>
      <c r="C81" s="833">
        <v>2</v>
      </c>
      <c r="D81" s="832">
        <v>10</v>
      </c>
      <c r="E81" s="832" t="s">
        <v>1377</v>
      </c>
      <c r="F81" s="832" t="s">
        <v>1378</v>
      </c>
      <c r="G81" s="829" t="s">
        <v>1379</v>
      </c>
      <c r="H81" s="75" t="s">
        <v>1306</v>
      </c>
      <c r="I81" s="11" t="s">
        <v>39</v>
      </c>
      <c r="J81" s="832" t="s">
        <v>1380</v>
      </c>
      <c r="K81" s="852" t="s">
        <v>52</v>
      </c>
      <c r="L81" s="852"/>
      <c r="M81" s="854">
        <f>10076.5+3056.2</f>
        <v>13132.7</v>
      </c>
      <c r="N81" s="854"/>
      <c r="O81" s="854">
        <v>10063.200000000001</v>
      </c>
      <c r="P81" s="854"/>
      <c r="Q81" s="832" t="s">
        <v>1288</v>
      </c>
      <c r="R81" s="832" t="s">
        <v>1289</v>
      </c>
      <c r="S81" s="12"/>
    </row>
    <row r="82" spans="1:19" s="13" customFormat="1" ht="15" customHeight="1" x14ac:dyDescent="0.25">
      <c r="A82" s="835"/>
      <c r="B82" s="833"/>
      <c r="C82" s="833"/>
      <c r="D82" s="832"/>
      <c r="E82" s="832"/>
      <c r="F82" s="832"/>
      <c r="G82" s="830"/>
      <c r="H82" s="75" t="s">
        <v>1217</v>
      </c>
      <c r="I82" s="11" t="s">
        <v>298</v>
      </c>
      <c r="J82" s="832"/>
      <c r="K82" s="852"/>
      <c r="L82" s="852"/>
      <c r="M82" s="854"/>
      <c r="N82" s="854"/>
      <c r="O82" s="854"/>
      <c r="P82" s="854"/>
      <c r="Q82" s="832"/>
      <c r="R82" s="832"/>
      <c r="S82" s="12"/>
    </row>
    <row r="83" spans="1:19" s="13" customFormat="1" ht="14.25" customHeight="1" x14ac:dyDescent="0.25">
      <c r="A83" s="835"/>
      <c r="B83" s="833"/>
      <c r="C83" s="833"/>
      <c r="D83" s="832"/>
      <c r="E83" s="832"/>
      <c r="F83" s="832"/>
      <c r="G83" s="830"/>
      <c r="H83" s="75" t="s">
        <v>1262</v>
      </c>
      <c r="I83" s="11" t="s">
        <v>1261</v>
      </c>
      <c r="J83" s="832"/>
      <c r="K83" s="852"/>
      <c r="L83" s="852"/>
      <c r="M83" s="854"/>
      <c r="N83" s="854"/>
      <c r="O83" s="854"/>
      <c r="P83" s="854"/>
      <c r="Q83" s="832"/>
      <c r="R83" s="832"/>
      <c r="S83" s="12"/>
    </row>
    <row r="84" spans="1:19" s="13" customFormat="1" ht="14.25" customHeight="1" x14ac:dyDescent="0.25">
      <c r="A84" s="835"/>
      <c r="B84" s="833"/>
      <c r="C84" s="833"/>
      <c r="D84" s="832"/>
      <c r="E84" s="832"/>
      <c r="F84" s="832"/>
      <c r="G84" s="830"/>
      <c r="H84" s="75" t="s">
        <v>1025</v>
      </c>
      <c r="I84" s="11" t="s">
        <v>1147</v>
      </c>
      <c r="J84" s="832"/>
      <c r="K84" s="852"/>
      <c r="L84" s="852"/>
      <c r="M84" s="854"/>
      <c r="N84" s="854"/>
      <c r="O84" s="854"/>
      <c r="P84" s="854"/>
      <c r="Q84" s="832"/>
      <c r="R84" s="832"/>
      <c r="S84" s="12"/>
    </row>
    <row r="85" spans="1:19" s="13" customFormat="1" ht="16.5" customHeight="1" x14ac:dyDescent="0.25">
      <c r="A85" s="835"/>
      <c r="B85" s="833"/>
      <c r="C85" s="833"/>
      <c r="D85" s="832"/>
      <c r="E85" s="832"/>
      <c r="F85" s="832"/>
      <c r="G85" s="830"/>
      <c r="H85" s="75" t="s">
        <v>1381</v>
      </c>
      <c r="I85" s="11" t="s">
        <v>199</v>
      </c>
      <c r="J85" s="832"/>
      <c r="K85" s="832"/>
      <c r="L85" s="832"/>
      <c r="M85" s="833"/>
      <c r="N85" s="833"/>
      <c r="O85" s="833"/>
      <c r="P85" s="833"/>
      <c r="Q85" s="832"/>
      <c r="R85" s="832"/>
      <c r="S85" s="12"/>
    </row>
    <row r="86" spans="1:19" s="13" customFormat="1" ht="16.5" customHeight="1" x14ac:dyDescent="0.25">
      <c r="A86" s="835"/>
      <c r="B86" s="833"/>
      <c r="C86" s="833"/>
      <c r="D86" s="832"/>
      <c r="E86" s="832"/>
      <c r="F86" s="832"/>
      <c r="G86" s="830"/>
      <c r="H86" s="75" t="s">
        <v>1213</v>
      </c>
      <c r="I86" s="11" t="s">
        <v>39</v>
      </c>
      <c r="J86" s="832"/>
      <c r="K86" s="832"/>
      <c r="L86" s="832"/>
      <c r="M86" s="833"/>
      <c r="N86" s="833"/>
      <c r="O86" s="833"/>
      <c r="P86" s="833"/>
      <c r="Q86" s="832"/>
      <c r="R86" s="832"/>
      <c r="S86" s="12"/>
    </row>
    <row r="87" spans="1:19" s="13" customFormat="1" ht="34.5" customHeight="1" x14ac:dyDescent="0.25">
      <c r="A87" s="836"/>
      <c r="B87" s="833"/>
      <c r="C87" s="833"/>
      <c r="D87" s="832"/>
      <c r="E87" s="832"/>
      <c r="F87" s="832"/>
      <c r="G87" s="831"/>
      <c r="H87" s="75" t="s">
        <v>1304</v>
      </c>
      <c r="I87" s="11" t="s">
        <v>1382</v>
      </c>
      <c r="J87" s="832"/>
      <c r="K87" s="832"/>
      <c r="L87" s="832"/>
      <c r="M87" s="833"/>
      <c r="N87" s="833"/>
      <c r="O87" s="833"/>
      <c r="P87" s="833"/>
      <c r="Q87" s="832"/>
      <c r="R87" s="832"/>
      <c r="S87" s="12"/>
    </row>
    <row r="88" spans="1:19" s="13" customFormat="1" ht="64.5" customHeight="1" x14ac:dyDescent="0.25">
      <c r="A88" s="834">
        <v>29</v>
      </c>
      <c r="B88" s="833" t="s">
        <v>127</v>
      </c>
      <c r="C88" s="833">
        <v>3</v>
      </c>
      <c r="D88" s="832">
        <v>10</v>
      </c>
      <c r="E88" s="832" t="s">
        <v>1383</v>
      </c>
      <c r="F88" s="813" t="s">
        <v>1384</v>
      </c>
      <c r="G88" s="829" t="s">
        <v>1385</v>
      </c>
      <c r="H88" s="75" t="s">
        <v>1306</v>
      </c>
      <c r="I88" s="11" t="s">
        <v>39</v>
      </c>
      <c r="J88" s="832" t="s">
        <v>1386</v>
      </c>
      <c r="K88" s="967" t="s">
        <v>774</v>
      </c>
      <c r="L88" s="852"/>
      <c r="M88" s="854">
        <f>16405.8+2274</f>
        <v>18679.8</v>
      </c>
      <c r="N88" s="854"/>
      <c r="O88" s="854">
        <v>16405.8</v>
      </c>
      <c r="P88" s="854"/>
      <c r="Q88" s="832" t="s">
        <v>1288</v>
      </c>
      <c r="R88" s="832" t="s">
        <v>1289</v>
      </c>
      <c r="S88" s="12"/>
    </row>
    <row r="89" spans="1:19" s="13" customFormat="1" ht="15" customHeight="1" x14ac:dyDescent="0.25">
      <c r="A89" s="835"/>
      <c r="B89" s="833"/>
      <c r="C89" s="833"/>
      <c r="D89" s="832"/>
      <c r="E89" s="832"/>
      <c r="F89" s="813"/>
      <c r="G89" s="830"/>
      <c r="H89" s="75" t="s">
        <v>1025</v>
      </c>
      <c r="I89" s="11" t="s">
        <v>1387</v>
      </c>
      <c r="J89" s="832"/>
      <c r="K89" s="819"/>
      <c r="L89" s="852"/>
      <c r="M89" s="854"/>
      <c r="N89" s="854"/>
      <c r="O89" s="854"/>
      <c r="P89" s="854"/>
      <c r="Q89" s="832"/>
      <c r="R89" s="832"/>
      <c r="S89" s="12"/>
    </row>
    <row r="90" spans="1:19" s="13" customFormat="1" ht="77.25" customHeight="1" x14ac:dyDescent="0.25">
      <c r="A90" s="835"/>
      <c r="B90" s="833"/>
      <c r="C90" s="833"/>
      <c r="D90" s="832"/>
      <c r="E90" s="832"/>
      <c r="F90" s="813"/>
      <c r="G90" s="830"/>
      <c r="H90" s="75" t="s">
        <v>1388</v>
      </c>
      <c r="I90" s="11" t="s">
        <v>298</v>
      </c>
      <c r="J90" s="832"/>
      <c r="K90" s="819"/>
      <c r="L90" s="852"/>
      <c r="M90" s="854"/>
      <c r="N90" s="854"/>
      <c r="O90" s="854"/>
      <c r="P90" s="854"/>
      <c r="Q90" s="832"/>
      <c r="R90" s="832"/>
      <c r="S90" s="12"/>
    </row>
    <row r="91" spans="1:19" s="13" customFormat="1" ht="57.75" customHeight="1" x14ac:dyDescent="0.25">
      <c r="A91" s="834">
        <v>30</v>
      </c>
      <c r="B91" s="833" t="s">
        <v>127</v>
      </c>
      <c r="C91" s="833">
        <v>3</v>
      </c>
      <c r="D91" s="832">
        <v>10</v>
      </c>
      <c r="E91" s="832" t="s">
        <v>1389</v>
      </c>
      <c r="F91" s="813" t="s">
        <v>1390</v>
      </c>
      <c r="G91" s="829" t="s">
        <v>1391</v>
      </c>
      <c r="H91" s="70" t="s">
        <v>1392</v>
      </c>
      <c r="I91" s="55" t="s">
        <v>1079</v>
      </c>
      <c r="J91" s="832" t="s">
        <v>1393</v>
      </c>
      <c r="K91" s="819" t="s">
        <v>161</v>
      </c>
      <c r="L91" s="852"/>
      <c r="M91" s="854">
        <f>29400+22915</f>
        <v>52315</v>
      </c>
      <c r="N91" s="854"/>
      <c r="O91" s="854">
        <v>29400</v>
      </c>
      <c r="P91" s="854"/>
      <c r="Q91" s="832" t="s">
        <v>1394</v>
      </c>
      <c r="R91" s="832" t="s">
        <v>1395</v>
      </c>
      <c r="S91" s="12"/>
    </row>
    <row r="92" spans="1:19" s="13" customFormat="1" ht="45" customHeight="1" x14ac:dyDescent="0.25">
      <c r="A92" s="835"/>
      <c r="B92" s="833"/>
      <c r="C92" s="833"/>
      <c r="D92" s="832"/>
      <c r="E92" s="832"/>
      <c r="F92" s="813"/>
      <c r="G92" s="830"/>
      <c r="H92" s="70" t="s">
        <v>1396</v>
      </c>
      <c r="I92" s="55" t="s">
        <v>39</v>
      </c>
      <c r="J92" s="832"/>
      <c r="K92" s="819"/>
      <c r="L92" s="852"/>
      <c r="M92" s="854"/>
      <c r="N92" s="854"/>
      <c r="O92" s="854"/>
      <c r="P92" s="854"/>
      <c r="Q92" s="832"/>
      <c r="R92" s="832"/>
      <c r="S92" s="12"/>
    </row>
    <row r="93" spans="1:19" s="13" customFormat="1" ht="27.75" customHeight="1" x14ac:dyDescent="0.25">
      <c r="A93" s="835"/>
      <c r="B93" s="833"/>
      <c r="C93" s="833"/>
      <c r="D93" s="832"/>
      <c r="E93" s="832"/>
      <c r="F93" s="813"/>
      <c r="G93" s="830"/>
      <c r="H93" s="75" t="s">
        <v>1217</v>
      </c>
      <c r="I93" s="11" t="s">
        <v>199</v>
      </c>
      <c r="J93" s="832"/>
      <c r="K93" s="819"/>
      <c r="L93" s="852"/>
      <c r="M93" s="854"/>
      <c r="N93" s="854"/>
      <c r="O93" s="854"/>
      <c r="P93" s="854"/>
      <c r="Q93" s="832"/>
      <c r="R93" s="832"/>
      <c r="S93" s="12"/>
    </row>
    <row r="94" spans="1:19" s="13" customFormat="1" ht="39.75" customHeight="1" x14ac:dyDescent="0.25">
      <c r="A94" s="879"/>
      <c r="B94" s="857"/>
      <c r="C94" s="857"/>
      <c r="D94" s="859"/>
      <c r="E94" s="859"/>
      <c r="F94" s="818"/>
      <c r="G94" s="1042"/>
      <c r="H94" s="75" t="s">
        <v>1397</v>
      </c>
      <c r="I94" s="11" t="s">
        <v>39</v>
      </c>
      <c r="J94" s="859"/>
      <c r="K94" s="818"/>
      <c r="L94" s="859"/>
      <c r="M94" s="857"/>
      <c r="N94" s="857"/>
      <c r="O94" s="857"/>
      <c r="P94" s="857"/>
      <c r="Q94" s="832"/>
      <c r="R94" s="832"/>
      <c r="S94" s="12"/>
    </row>
    <row r="95" spans="1:19" s="13" customFormat="1" ht="31.5" customHeight="1" x14ac:dyDescent="0.25">
      <c r="A95" s="833">
        <v>31</v>
      </c>
      <c r="B95" s="833" t="s">
        <v>68</v>
      </c>
      <c r="C95" s="833">
        <v>5</v>
      </c>
      <c r="D95" s="832">
        <v>11</v>
      </c>
      <c r="E95" s="832" t="s">
        <v>1398</v>
      </c>
      <c r="F95" s="832" t="s">
        <v>1399</v>
      </c>
      <c r="G95" s="832" t="s">
        <v>1400</v>
      </c>
      <c r="H95" s="75" t="s">
        <v>1306</v>
      </c>
      <c r="I95" s="11" t="s">
        <v>39</v>
      </c>
      <c r="J95" s="832" t="s">
        <v>1401</v>
      </c>
      <c r="K95" s="852" t="s">
        <v>124</v>
      </c>
      <c r="L95" s="852"/>
      <c r="M95" s="854">
        <f>59487.02+16000</f>
        <v>75487.01999999999</v>
      </c>
      <c r="N95" s="854"/>
      <c r="O95" s="854">
        <v>59487.01</v>
      </c>
      <c r="P95" s="854"/>
      <c r="Q95" s="832" t="s">
        <v>1402</v>
      </c>
      <c r="R95" s="832" t="s">
        <v>1403</v>
      </c>
      <c r="S95" s="12"/>
    </row>
    <row r="96" spans="1:19" s="13" customFormat="1" ht="43.5" customHeight="1" x14ac:dyDescent="0.25">
      <c r="A96" s="833"/>
      <c r="B96" s="833"/>
      <c r="C96" s="833"/>
      <c r="D96" s="832"/>
      <c r="E96" s="832"/>
      <c r="F96" s="832"/>
      <c r="G96" s="832"/>
      <c r="H96" s="75" t="s">
        <v>1359</v>
      </c>
      <c r="I96" s="11" t="s">
        <v>39</v>
      </c>
      <c r="J96" s="832"/>
      <c r="K96" s="852"/>
      <c r="L96" s="852"/>
      <c r="M96" s="854"/>
      <c r="N96" s="854"/>
      <c r="O96" s="854"/>
      <c r="P96" s="854"/>
      <c r="Q96" s="832"/>
      <c r="R96" s="832"/>
      <c r="S96" s="12"/>
    </row>
    <row r="97" spans="1:19" s="13" customFormat="1" ht="14.25" customHeight="1" x14ac:dyDescent="0.25">
      <c r="A97" s="833"/>
      <c r="B97" s="833"/>
      <c r="C97" s="833"/>
      <c r="D97" s="832"/>
      <c r="E97" s="832"/>
      <c r="F97" s="832"/>
      <c r="G97" s="832"/>
      <c r="H97" s="75" t="s">
        <v>1262</v>
      </c>
      <c r="I97" s="11" t="s">
        <v>1404</v>
      </c>
      <c r="J97" s="832"/>
      <c r="K97" s="852"/>
      <c r="L97" s="852"/>
      <c r="M97" s="854"/>
      <c r="N97" s="854"/>
      <c r="O97" s="854"/>
      <c r="P97" s="854"/>
      <c r="Q97" s="832"/>
      <c r="R97" s="832"/>
      <c r="S97" s="12"/>
    </row>
    <row r="98" spans="1:19" s="13" customFormat="1" ht="12.75" customHeight="1" x14ac:dyDescent="0.25">
      <c r="A98" s="833"/>
      <c r="B98" s="833"/>
      <c r="C98" s="833"/>
      <c r="D98" s="832"/>
      <c r="E98" s="832"/>
      <c r="F98" s="832"/>
      <c r="G98" s="832"/>
      <c r="H98" s="75" t="s">
        <v>1217</v>
      </c>
      <c r="I98" s="11" t="s">
        <v>1404</v>
      </c>
      <c r="J98" s="832"/>
      <c r="K98" s="852"/>
      <c r="L98" s="852"/>
      <c r="M98" s="854"/>
      <c r="N98" s="854"/>
      <c r="O98" s="854"/>
      <c r="P98" s="854"/>
      <c r="Q98" s="832"/>
      <c r="R98" s="832"/>
      <c r="S98" s="12"/>
    </row>
    <row r="99" spans="1:19" s="13" customFormat="1" ht="14.25" customHeight="1" x14ac:dyDescent="0.25">
      <c r="A99" s="833"/>
      <c r="B99" s="833"/>
      <c r="C99" s="833"/>
      <c r="D99" s="832"/>
      <c r="E99" s="832"/>
      <c r="F99" s="832"/>
      <c r="G99" s="832"/>
      <c r="H99" s="75" t="s">
        <v>1263</v>
      </c>
      <c r="I99" s="11" t="s">
        <v>159</v>
      </c>
      <c r="J99" s="832"/>
      <c r="K99" s="852"/>
      <c r="L99" s="852"/>
      <c r="M99" s="854"/>
      <c r="N99" s="854"/>
      <c r="O99" s="854"/>
      <c r="P99" s="854"/>
      <c r="Q99" s="832"/>
      <c r="R99" s="832"/>
      <c r="S99" s="12"/>
    </row>
    <row r="100" spans="1:19" s="13" customFormat="1" ht="16.5" customHeight="1" x14ac:dyDescent="0.25">
      <c r="A100" s="833"/>
      <c r="B100" s="833"/>
      <c r="C100" s="833"/>
      <c r="D100" s="832"/>
      <c r="E100" s="832"/>
      <c r="F100" s="832"/>
      <c r="G100" s="832"/>
      <c r="H100" s="75" t="s">
        <v>1405</v>
      </c>
      <c r="I100" s="11" t="s">
        <v>1406</v>
      </c>
      <c r="J100" s="832"/>
      <c r="K100" s="832"/>
      <c r="L100" s="832"/>
      <c r="M100" s="833"/>
      <c r="N100" s="833"/>
      <c r="O100" s="833"/>
      <c r="P100" s="833"/>
      <c r="Q100" s="832"/>
      <c r="R100" s="832"/>
      <c r="S100" s="12"/>
    </row>
    <row r="101" spans="1:19" s="13" customFormat="1" x14ac:dyDescent="0.25">
      <c r="A101" s="833"/>
      <c r="B101" s="833"/>
      <c r="C101" s="833"/>
      <c r="D101" s="832"/>
      <c r="E101" s="832"/>
      <c r="F101" s="832"/>
      <c r="G101" s="832"/>
      <c r="H101" s="75" t="s">
        <v>1407</v>
      </c>
      <c r="I101" s="11" t="s">
        <v>39</v>
      </c>
      <c r="J101" s="832"/>
      <c r="K101" s="832"/>
      <c r="L101" s="832"/>
      <c r="M101" s="833"/>
      <c r="N101" s="833"/>
      <c r="O101" s="833"/>
      <c r="P101" s="833"/>
      <c r="Q101" s="832"/>
      <c r="R101" s="832"/>
      <c r="S101" s="12"/>
    </row>
    <row r="102" spans="1:19" s="13" customFormat="1" ht="35.25" customHeight="1" x14ac:dyDescent="0.25">
      <c r="A102" s="833"/>
      <c r="B102" s="833"/>
      <c r="C102" s="833"/>
      <c r="D102" s="832"/>
      <c r="E102" s="832"/>
      <c r="F102" s="832"/>
      <c r="G102" s="832"/>
      <c r="H102" s="75" t="s">
        <v>1408</v>
      </c>
      <c r="I102" s="11" t="s">
        <v>1409</v>
      </c>
      <c r="J102" s="832"/>
      <c r="K102" s="832"/>
      <c r="L102" s="832"/>
      <c r="M102" s="833"/>
      <c r="N102" s="833"/>
      <c r="O102" s="833"/>
      <c r="P102" s="833"/>
      <c r="Q102" s="832"/>
      <c r="R102" s="832"/>
      <c r="S102" s="12"/>
    </row>
    <row r="103" spans="1:19" s="13" customFormat="1" ht="19.5" customHeight="1" x14ac:dyDescent="0.25">
      <c r="A103" s="833"/>
      <c r="B103" s="833"/>
      <c r="C103" s="833"/>
      <c r="D103" s="832"/>
      <c r="E103" s="832"/>
      <c r="F103" s="832"/>
      <c r="G103" s="832"/>
      <c r="H103" s="75" t="s">
        <v>1410</v>
      </c>
      <c r="I103" s="11" t="s">
        <v>1076</v>
      </c>
      <c r="J103" s="832"/>
      <c r="K103" s="832"/>
      <c r="L103" s="832"/>
      <c r="M103" s="833"/>
      <c r="N103" s="833"/>
      <c r="O103" s="833"/>
      <c r="P103" s="833"/>
      <c r="Q103" s="832"/>
      <c r="R103" s="832"/>
      <c r="S103" s="12"/>
    </row>
    <row r="104" spans="1:19" s="13" customFormat="1" ht="55.5" customHeight="1" x14ac:dyDescent="0.25">
      <c r="A104" s="834">
        <v>32</v>
      </c>
      <c r="B104" s="833" t="s">
        <v>68</v>
      </c>
      <c r="C104" s="833">
        <v>5</v>
      </c>
      <c r="D104" s="832">
        <v>11</v>
      </c>
      <c r="E104" s="832" t="s">
        <v>1411</v>
      </c>
      <c r="F104" s="832" t="s">
        <v>1412</v>
      </c>
      <c r="G104" s="829" t="s">
        <v>1278</v>
      </c>
      <c r="H104" s="75" t="s">
        <v>1016</v>
      </c>
      <c r="I104" s="11" t="s">
        <v>39</v>
      </c>
      <c r="J104" s="832" t="s">
        <v>1413</v>
      </c>
      <c r="K104" s="819" t="s">
        <v>81</v>
      </c>
      <c r="L104" s="852"/>
      <c r="M104" s="854">
        <f>9840+1053.3</f>
        <v>10893.3</v>
      </c>
      <c r="N104" s="854"/>
      <c r="O104" s="854">
        <v>9840</v>
      </c>
      <c r="P104" s="854"/>
      <c r="Q104" s="832" t="s">
        <v>1288</v>
      </c>
      <c r="R104" s="832" t="s">
        <v>1289</v>
      </c>
      <c r="S104" s="12"/>
    </row>
    <row r="105" spans="1:19" s="13" customFormat="1" ht="75.75" customHeight="1" x14ac:dyDescent="0.25">
      <c r="A105" s="835"/>
      <c r="B105" s="833"/>
      <c r="C105" s="833"/>
      <c r="D105" s="832"/>
      <c r="E105" s="832"/>
      <c r="F105" s="832"/>
      <c r="G105" s="830"/>
      <c r="H105" s="75" t="s">
        <v>1282</v>
      </c>
      <c r="I105" s="11" t="s">
        <v>1414</v>
      </c>
      <c r="J105" s="832"/>
      <c r="K105" s="819"/>
      <c r="L105" s="852"/>
      <c r="M105" s="854"/>
      <c r="N105" s="854"/>
      <c r="O105" s="854"/>
      <c r="P105" s="854"/>
      <c r="Q105" s="832"/>
      <c r="R105" s="832"/>
      <c r="S105" s="12"/>
    </row>
    <row r="106" spans="1:19" s="13" customFormat="1" ht="34.5" customHeight="1" x14ac:dyDescent="0.25">
      <c r="A106" s="833">
        <v>33</v>
      </c>
      <c r="B106" s="833" t="s">
        <v>101</v>
      </c>
      <c r="C106" s="833">
        <v>5</v>
      </c>
      <c r="D106" s="832">
        <v>11</v>
      </c>
      <c r="E106" s="832" t="s">
        <v>1415</v>
      </c>
      <c r="F106" s="832" t="s">
        <v>1416</v>
      </c>
      <c r="G106" s="832" t="s">
        <v>175</v>
      </c>
      <c r="H106" s="75" t="s">
        <v>1417</v>
      </c>
      <c r="I106" s="11" t="s">
        <v>39</v>
      </c>
      <c r="J106" s="832" t="s">
        <v>1418</v>
      </c>
      <c r="K106" s="852" t="s">
        <v>52</v>
      </c>
      <c r="L106" s="852"/>
      <c r="M106" s="854">
        <f>7561.96+5280.25</f>
        <v>12842.21</v>
      </c>
      <c r="N106" s="854"/>
      <c r="O106" s="854">
        <v>7333.38</v>
      </c>
      <c r="P106" s="854"/>
      <c r="Q106" s="832" t="s">
        <v>1288</v>
      </c>
      <c r="R106" s="832" t="s">
        <v>1289</v>
      </c>
      <c r="S106" s="12"/>
    </row>
    <row r="107" spans="1:19" s="13" customFormat="1" ht="74.25" customHeight="1" x14ac:dyDescent="0.25">
      <c r="A107" s="833"/>
      <c r="B107" s="833"/>
      <c r="C107" s="833"/>
      <c r="D107" s="832"/>
      <c r="E107" s="832"/>
      <c r="F107" s="832"/>
      <c r="G107" s="832"/>
      <c r="H107" s="75" t="s">
        <v>1419</v>
      </c>
      <c r="I107" s="11" t="s">
        <v>1046</v>
      </c>
      <c r="J107" s="832"/>
      <c r="K107" s="852"/>
      <c r="L107" s="852"/>
      <c r="M107" s="854"/>
      <c r="N107" s="854"/>
      <c r="O107" s="854"/>
      <c r="P107" s="854"/>
      <c r="Q107" s="832"/>
      <c r="R107" s="832"/>
      <c r="S107" s="12"/>
    </row>
    <row r="108" spans="1:19" s="13" customFormat="1" ht="36.75" customHeight="1" x14ac:dyDescent="0.25">
      <c r="A108" s="833">
        <v>34</v>
      </c>
      <c r="B108" s="833" t="s">
        <v>68</v>
      </c>
      <c r="C108" s="833">
        <v>5</v>
      </c>
      <c r="D108" s="832">
        <v>11</v>
      </c>
      <c r="E108" s="832" t="s">
        <v>1420</v>
      </c>
      <c r="F108" s="832" t="s">
        <v>1421</v>
      </c>
      <c r="G108" s="832" t="s">
        <v>634</v>
      </c>
      <c r="H108" s="75" t="s">
        <v>1300</v>
      </c>
      <c r="I108" s="11" t="s">
        <v>1076</v>
      </c>
      <c r="J108" s="832" t="s">
        <v>1335</v>
      </c>
      <c r="K108" s="852" t="s">
        <v>52</v>
      </c>
      <c r="L108" s="852"/>
      <c r="M108" s="854">
        <f>14418.2+3566.5</f>
        <v>17984.7</v>
      </c>
      <c r="N108" s="854"/>
      <c r="O108" s="854">
        <v>14418.19</v>
      </c>
      <c r="P108" s="854"/>
      <c r="Q108" s="832" t="s">
        <v>1288</v>
      </c>
      <c r="R108" s="832" t="s">
        <v>1289</v>
      </c>
      <c r="S108" s="12"/>
    </row>
    <row r="109" spans="1:19" s="13" customFormat="1" ht="52.5" customHeight="1" x14ac:dyDescent="0.25">
      <c r="A109" s="833"/>
      <c r="B109" s="833"/>
      <c r="C109" s="833"/>
      <c r="D109" s="832"/>
      <c r="E109" s="832"/>
      <c r="F109" s="832"/>
      <c r="G109" s="832"/>
      <c r="H109" s="75" t="s">
        <v>1330</v>
      </c>
      <c r="I109" s="11" t="s">
        <v>1422</v>
      </c>
      <c r="J109" s="832"/>
      <c r="K109" s="852"/>
      <c r="L109" s="852"/>
      <c r="M109" s="854"/>
      <c r="N109" s="854"/>
      <c r="O109" s="854"/>
      <c r="P109" s="854"/>
      <c r="Q109" s="832"/>
      <c r="R109" s="832"/>
      <c r="S109" s="12"/>
    </row>
    <row r="110" spans="1:19" s="13" customFormat="1" ht="64.5" customHeight="1" x14ac:dyDescent="0.25">
      <c r="A110" s="834">
        <v>35</v>
      </c>
      <c r="B110" s="833" t="s">
        <v>68</v>
      </c>
      <c r="C110" s="833">
        <v>5</v>
      </c>
      <c r="D110" s="832">
        <v>11</v>
      </c>
      <c r="E110" s="832" t="s">
        <v>1423</v>
      </c>
      <c r="F110" s="832" t="s">
        <v>1424</v>
      </c>
      <c r="G110" s="829" t="s">
        <v>1425</v>
      </c>
      <c r="H110" s="75" t="s">
        <v>1306</v>
      </c>
      <c r="I110" s="11" t="s">
        <v>39</v>
      </c>
      <c r="J110" s="832" t="s">
        <v>1426</v>
      </c>
      <c r="K110" s="852" t="s">
        <v>52</v>
      </c>
      <c r="L110" s="852"/>
      <c r="M110" s="854">
        <f>24949.89+11710</f>
        <v>36659.89</v>
      </c>
      <c r="N110" s="854"/>
      <c r="O110" s="854">
        <v>24949.89</v>
      </c>
      <c r="P110" s="854"/>
      <c r="Q110" s="832" t="s">
        <v>1427</v>
      </c>
      <c r="R110" s="832" t="s">
        <v>1428</v>
      </c>
      <c r="S110" s="12"/>
    </row>
    <row r="111" spans="1:19" s="13" customFormat="1" ht="15" customHeight="1" x14ac:dyDescent="0.25">
      <c r="A111" s="835"/>
      <c r="B111" s="833"/>
      <c r="C111" s="833"/>
      <c r="D111" s="832"/>
      <c r="E111" s="832"/>
      <c r="F111" s="832"/>
      <c r="G111" s="830"/>
      <c r="H111" s="75" t="s">
        <v>1213</v>
      </c>
      <c r="I111" s="11" t="s">
        <v>1076</v>
      </c>
      <c r="J111" s="832"/>
      <c r="K111" s="852"/>
      <c r="L111" s="852"/>
      <c r="M111" s="854"/>
      <c r="N111" s="854"/>
      <c r="O111" s="854"/>
      <c r="P111" s="854"/>
      <c r="Q111" s="832"/>
      <c r="R111" s="832"/>
      <c r="S111" s="12"/>
    </row>
    <row r="112" spans="1:19" s="13" customFormat="1" ht="27.75" customHeight="1" x14ac:dyDescent="0.25">
      <c r="A112" s="835"/>
      <c r="B112" s="833"/>
      <c r="C112" s="833"/>
      <c r="D112" s="832"/>
      <c r="E112" s="832"/>
      <c r="F112" s="832"/>
      <c r="G112" s="830"/>
      <c r="H112" s="75" t="s">
        <v>1255</v>
      </c>
      <c r="I112" s="11" t="s">
        <v>1429</v>
      </c>
      <c r="J112" s="832"/>
      <c r="K112" s="852"/>
      <c r="L112" s="852"/>
      <c r="M112" s="854"/>
      <c r="N112" s="854"/>
      <c r="O112" s="854"/>
      <c r="P112" s="854"/>
      <c r="Q112" s="832"/>
      <c r="R112" s="832"/>
      <c r="S112" s="12"/>
    </row>
    <row r="113" spans="1:19" s="13" customFormat="1" ht="42" customHeight="1" x14ac:dyDescent="0.25">
      <c r="A113" s="833">
        <v>36</v>
      </c>
      <c r="B113" s="833" t="s">
        <v>68</v>
      </c>
      <c r="C113" s="833">
        <v>5</v>
      </c>
      <c r="D113" s="832">
        <v>11</v>
      </c>
      <c r="E113" s="832" t="s">
        <v>1430</v>
      </c>
      <c r="F113" s="832" t="s">
        <v>1431</v>
      </c>
      <c r="G113" s="832" t="s">
        <v>1432</v>
      </c>
      <c r="H113" s="75" t="s">
        <v>1306</v>
      </c>
      <c r="I113" s="11" t="s">
        <v>39</v>
      </c>
      <c r="J113" s="832" t="s">
        <v>1433</v>
      </c>
      <c r="K113" s="852" t="s">
        <v>52</v>
      </c>
      <c r="L113" s="852"/>
      <c r="M113" s="854">
        <v>11935.23</v>
      </c>
      <c r="N113" s="854"/>
      <c r="O113" s="854">
        <v>11698.88</v>
      </c>
      <c r="P113" s="854"/>
      <c r="Q113" s="832" t="s">
        <v>1434</v>
      </c>
      <c r="R113" s="832" t="s">
        <v>1435</v>
      </c>
      <c r="S113" s="12"/>
    </row>
    <row r="114" spans="1:19" s="13" customFormat="1" ht="15" customHeight="1" x14ac:dyDescent="0.25">
      <c r="A114" s="833"/>
      <c r="B114" s="833"/>
      <c r="C114" s="833"/>
      <c r="D114" s="832"/>
      <c r="E114" s="832"/>
      <c r="F114" s="832"/>
      <c r="G114" s="832"/>
      <c r="H114" s="75" t="s">
        <v>1213</v>
      </c>
      <c r="I114" s="11" t="s">
        <v>39</v>
      </c>
      <c r="J114" s="832"/>
      <c r="K114" s="852"/>
      <c r="L114" s="852"/>
      <c r="M114" s="854"/>
      <c r="N114" s="854"/>
      <c r="O114" s="854"/>
      <c r="P114" s="854"/>
      <c r="Q114" s="832"/>
      <c r="R114" s="832"/>
      <c r="S114" s="12"/>
    </row>
    <row r="115" spans="1:19" s="13" customFormat="1" ht="29.25" customHeight="1" x14ac:dyDescent="0.25">
      <c r="A115" s="833"/>
      <c r="B115" s="833"/>
      <c r="C115" s="833"/>
      <c r="D115" s="832"/>
      <c r="E115" s="832"/>
      <c r="F115" s="832"/>
      <c r="G115" s="832"/>
      <c r="H115" s="75" t="s">
        <v>1255</v>
      </c>
      <c r="I115" s="11" t="s">
        <v>159</v>
      </c>
      <c r="J115" s="832"/>
      <c r="K115" s="852"/>
      <c r="L115" s="852"/>
      <c r="M115" s="854"/>
      <c r="N115" s="854"/>
      <c r="O115" s="854"/>
      <c r="P115" s="854"/>
      <c r="Q115" s="832"/>
      <c r="R115" s="832"/>
      <c r="S115" s="12"/>
    </row>
    <row r="116" spans="1:19" s="13" customFormat="1" ht="16.5" customHeight="1" x14ac:dyDescent="0.25">
      <c r="A116" s="833"/>
      <c r="B116" s="833"/>
      <c r="C116" s="833"/>
      <c r="D116" s="832"/>
      <c r="E116" s="832"/>
      <c r="F116" s="832"/>
      <c r="G116" s="832"/>
      <c r="H116" s="75" t="s">
        <v>1217</v>
      </c>
      <c r="I116" s="11" t="s">
        <v>1436</v>
      </c>
      <c r="J116" s="832"/>
      <c r="K116" s="832"/>
      <c r="L116" s="832"/>
      <c r="M116" s="833"/>
      <c r="N116" s="833"/>
      <c r="O116" s="833"/>
      <c r="P116" s="833"/>
      <c r="Q116" s="832"/>
      <c r="R116" s="832"/>
      <c r="S116" s="12"/>
    </row>
    <row r="117" spans="1:19" s="13" customFormat="1" ht="78.75" customHeight="1" x14ac:dyDescent="0.25">
      <c r="A117" s="80">
        <v>37</v>
      </c>
      <c r="B117" s="90" t="s">
        <v>68</v>
      </c>
      <c r="C117" s="90">
        <v>5</v>
      </c>
      <c r="D117" s="75">
        <v>11</v>
      </c>
      <c r="E117" s="75" t="s">
        <v>1437</v>
      </c>
      <c r="F117" s="75" t="s">
        <v>1438</v>
      </c>
      <c r="G117" s="86" t="s">
        <v>1439</v>
      </c>
      <c r="H117" s="75" t="s">
        <v>1440</v>
      </c>
      <c r="I117" s="11" t="s">
        <v>39</v>
      </c>
      <c r="J117" s="75" t="s">
        <v>1441</v>
      </c>
      <c r="K117" s="99" t="s">
        <v>124</v>
      </c>
      <c r="L117" s="99"/>
      <c r="M117" s="79">
        <v>18000</v>
      </c>
      <c r="N117" s="79"/>
      <c r="O117" s="79">
        <v>18000</v>
      </c>
      <c r="P117" s="79"/>
      <c r="Q117" s="75" t="s">
        <v>1442</v>
      </c>
      <c r="R117" s="75" t="s">
        <v>1443</v>
      </c>
      <c r="S117" s="12"/>
    </row>
    <row r="118" spans="1:19" s="13" customFormat="1" ht="36.75" customHeight="1" x14ac:dyDescent="0.25">
      <c r="A118" s="834">
        <v>38</v>
      </c>
      <c r="B118" s="833" t="s">
        <v>68</v>
      </c>
      <c r="C118" s="833">
        <v>5</v>
      </c>
      <c r="D118" s="832">
        <v>11</v>
      </c>
      <c r="E118" s="832" t="s">
        <v>1444</v>
      </c>
      <c r="F118" s="832" t="s">
        <v>1445</v>
      </c>
      <c r="G118" s="829" t="s">
        <v>1322</v>
      </c>
      <c r="H118" s="75" t="s">
        <v>1016</v>
      </c>
      <c r="I118" s="11" t="s">
        <v>39</v>
      </c>
      <c r="J118" s="832" t="s">
        <v>1446</v>
      </c>
      <c r="K118" s="852" t="s">
        <v>52</v>
      </c>
      <c r="L118" s="852"/>
      <c r="M118" s="854">
        <f>24102+3000</f>
        <v>27102</v>
      </c>
      <c r="N118" s="854"/>
      <c r="O118" s="854">
        <v>24102</v>
      </c>
      <c r="P118" s="854"/>
      <c r="Q118" s="832" t="s">
        <v>1447</v>
      </c>
      <c r="R118" s="832" t="s">
        <v>1448</v>
      </c>
      <c r="S118" s="12"/>
    </row>
    <row r="119" spans="1:19" s="13" customFormat="1" ht="34.5" customHeight="1" x14ac:dyDescent="0.25">
      <c r="A119" s="835"/>
      <c r="B119" s="833"/>
      <c r="C119" s="833"/>
      <c r="D119" s="832"/>
      <c r="E119" s="832"/>
      <c r="F119" s="832"/>
      <c r="G119" s="830"/>
      <c r="H119" s="75" t="s">
        <v>597</v>
      </c>
      <c r="I119" s="11" t="s">
        <v>1449</v>
      </c>
      <c r="J119" s="832"/>
      <c r="K119" s="852"/>
      <c r="L119" s="852"/>
      <c r="M119" s="854"/>
      <c r="N119" s="854"/>
      <c r="O119" s="854"/>
      <c r="P119" s="854"/>
      <c r="Q119" s="832"/>
      <c r="R119" s="832"/>
      <c r="S119" s="12"/>
    </row>
    <row r="120" spans="1:19" s="13" customFormat="1" ht="42.75" customHeight="1" x14ac:dyDescent="0.25">
      <c r="A120" s="834">
        <v>39</v>
      </c>
      <c r="B120" s="833" t="s">
        <v>101</v>
      </c>
      <c r="C120" s="833">
        <v>5</v>
      </c>
      <c r="D120" s="832">
        <v>11</v>
      </c>
      <c r="E120" s="832" t="s">
        <v>1450</v>
      </c>
      <c r="F120" s="832" t="s">
        <v>1451</v>
      </c>
      <c r="G120" s="829" t="s">
        <v>175</v>
      </c>
      <c r="H120" s="75" t="s">
        <v>1417</v>
      </c>
      <c r="I120" s="11" t="s">
        <v>39</v>
      </c>
      <c r="J120" s="832" t="s">
        <v>1452</v>
      </c>
      <c r="K120" s="852" t="s">
        <v>52</v>
      </c>
      <c r="L120" s="852"/>
      <c r="M120" s="854">
        <f>6555.96+876</f>
        <v>7431.96</v>
      </c>
      <c r="N120" s="854"/>
      <c r="O120" s="854">
        <v>6555.96</v>
      </c>
      <c r="P120" s="854"/>
      <c r="Q120" s="832" t="s">
        <v>1288</v>
      </c>
      <c r="R120" s="832" t="s">
        <v>1289</v>
      </c>
      <c r="S120" s="12"/>
    </row>
    <row r="121" spans="1:19" s="13" customFormat="1" ht="57.75" customHeight="1" x14ac:dyDescent="0.25">
      <c r="A121" s="835"/>
      <c r="B121" s="833"/>
      <c r="C121" s="833"/>
      <c r="D121" s="832"/>
      <c r="E121" s="832"/>
      <c r="F121" s="832"/>
      <c r="G121" s="830"/>
      <c r="H121" s="75" t="s">
        <v>1419</v>
      </c>
      <c r="I121" s="11" t="s">
        <v>970</v>
      </c>
      <c r="J121" s="832"/>
      <c r="K121" s="852"/>
      <c r="L121" s="852"/>
      <c r="M121" s="854"/>
      <c r="N121" s="854"/>
      <c r="O121" s="854"/>
      <c r="P121" s="854"/>
      <c r="Q121" s="832"/>
      <c r="R121" s="832"/>
      <c r="S121" s="12"/>
    </row>
    <row r="122" spans="1:19" s="13" customFormat="1" ht="42.75" customHeight="1" x14ac:dyDescent="0.25">
      <c r="A122" s="834">
        <v>40</v>
      </c>
      <c r="B122" s="833" t="s">
        <v>101</v>
      </c>
      <c r="C122" s="833">
        <v>2</v>
      </c>
      <c r="D122" s="832">
        <v>12</v>
      </c>
      <c r="E122" s="832" t="s">
        <v>1453</v>
      </c>
      <c r="F122" s="832" t="s">
        <v>1454</v>
      </c>
      <c r="G122" s="829" t="s">
        <v>179</v>
      </c>
      <c r="H122" s="75" t="s">
        <v>1213</v>
      </c>
      <c r="I122" s="11" t="s">
        <v>39</v>
      </c>
      <c r="J122" s="832" t="s">
        <v>1455</v>
      </c>
      <c r="K122" s="852" t="s">
        <v>124</v>
      </c>
      <c r="L122" s="852"/>
      <c r="M122" s="854">
        <f>8912.02+1968</f>
        <v>10880.02</v>
      </c>
      <c r="N122" s="854"/>
      <c r="O122" s="854">
        <v>8912.02</v>
      </c>
      <c r="P122" s="854"/>
      <c r="Q122" s="832" t="s">
        <v>1288</v>
      </c>
      <c r="R122" s="832" t="s">
        <v>1289</v>
      </c>
      <c r="S122" s="12"/>
    </row>
    <row r="123" spans="1:19" s="13" customFormat="1" ht="52.5" customHeight="1" x14ac:dyDescent="0.25">
      <c r="A123" s="835"/>
      <c r="B123" s="833"/>
      <c r="C123" s="833"/>
      <c r="D123" s="832"/>
      <c r="E123" s="832"/>
      <c r="F123" s="832"/>
      <c r="G123" s="830"/>
      <c r="H123" s="75" t="s">
        <v>1456</v>
      </c>
      <c r="I123" s="11" t="s">
        <v>1457</v>
      </c>
      <c r="J123" s="832"/>
      <c r="K123" s="852"/>
      <c r="L123" s="852"/>
      <c r="M123" s="854"/>
      <c r="N123" s="854"/>
      <c r="O123" s="854"/>
      <c r="P123" s="854"/>
      <c r="Q123" s="832"/>
      <c r="R123" s="832"/>
      <c r="S123" s="12"/>
    </row>
    <row r="124" spans="1:19" s="13" customFormat="1" ht="43.5" customHeight="1" x14ac:dyDescent="0.25">
      <c r="A124" s="834">
        <v>41</v>
      </c>
      <c r="B124" s="833" t="s">
        <v>68</v>
      </c>
      <c r="C124" s="833">
        <v>1</v>
      </c>
      <c r="D124" s="832">
        <v>13</v>
      </c>
      <c r="E124" s="832" t="s">
        <v>1458</v>
      </c>
      <c r="F124" s="832" t="s">
        <v>1459</v>
      </c>
      <c r="G124" s="829" t="s">
        <v>1460</v>
      </c>
      <c r="H124" s="75" t="s">
        <v>1306</v>
      </c>
      <c r="I124" s="11" t="s">
        <v>39</v>
      </c>
      <c r="J124" s="832" t="s">
        <v>1461</v>
      </c>
      <c r="K124" s="852" t="s">
        <v>124</v>
      </c>
      <c r="L124" s="852"/>
      <c r="M124" s="854">
        <f>36008.51+5774.85</f>
        <v>41783.360000000001</v>
      </c>
      <c r="N124" s="854"/>
      <c r="O124" s="854">
        <v>36008.51</v>
      </c>
      <c r="P124" s="854"/>
      <c r="Q124" s="832" t="s">
        <v>1462</v>
      </c>
      <c r="R124" s="832" t="s">
        <v>1463</v>
      </c>
      <c r="S124" s="12"/>
    </row>
    <row r="125" spans="1:19" s="13" customFormat="1" ht="21.75" customHeight="1" x14ac:dyDescent="0.25">
      <c r="A125" s="835"/>
      <c r="B125" s="833"/>
      <c r="C125" s="833"/>
      <c r="D125" s="832"/>
      <c r="E125" s="832"/>
      <c r="F125" s="832"/>
      <c r="G125" s="830"/>
      <c r="H125" s="75" t="s">
        <v>1262</v>
      </c>
      <c r="I125" s="11" t="s">
        <v>1091</v>
      </c>
      <c r="J125" s="832"/>
      <c r="K125" s="852"/>
      <c r="L125" s="852"/>
      <c r="M125" s="854"/>
      <c r="N125" s="854"/>
      <c r="O125" s="854"/>
      <c r="P125" s="854"/>
      <c r="Q125" s="832"/>
      <c r="R125" s="832"/>
      <c r="S125" s="12"/>
    </row>
    <row r="126" spans="1:19" s="13" customFormat="1" ht="23.25" customHeight="1" x14ac:dyDescent="0.25">
      <c r="A126" s="835"/>
      <c r="B126" s="833"/>
      <c r="C126" s="833"/>
      <c r="D126" s="832"/>
      <c r="E126" s="832"/>
      <c r="F126" s="832"/>
      <c r="G126" s="830"/>
      <c r="H126" s="75" t="s">
        <v>1217</v>
      </c>
      <c r="I126" s="11" t="s">
        <v>298</v>
      </c>
      <c r="J126" s="832"/>
      <c r="K126" s="852"/>
      <c r="L126" s="852"/>
      <c r="M126" s="854"/>
      <c r="N126" s="854"/>
      <c r="O126" s="854"/>
      <c r="P126" s="854"/>
      <c r="Q126" s="832"/>
      <c r="R126" s="832"/>
      <c r="S126" s="12"/>
    </row>
    <row r="127" spans="1:19" s="13" customFormat="1" ht="31.5" customHeight="1" x14ac:dyDescent="0.25">
      <c r="A127" s="805"/>
      <c r="B127" s="806"/>
      <c r="C127" s="806"/>
      <c r="D127" s="807"/>
      <c r="E127" s="807"/>
      <c r="F127" s="807"/>
      <c r="G127" s="812"/>
      <c r="H127" s="75" t="s">
        <v>1397</v>
      </c>
      <c r="I127" s="11" t="s">
        <v>46</v>
      </c>
      <c r="J127" s="807"/>
      <c r="K127" s="832"/>
      <c r="L127" s="807"/>
      <c r="M127" s="806"/>
      <c r="N127" s="806"/>
      <c r="O127" s="806"/>
      <c r="P127" s="806"/>
      <c r="Q127" s="832"/>
      <c r="R127" s="832"/>
      <c r="S127" s="12"/>
    </row>
    <row r="128" spans="1:19" s="13" customFormat="1" ht="59.25" customHeight="1" x14ac:dyDescent="0.25">
      <c r="A128" s="833">
        <v>42</v>
      </c>
      <c r="B128" s="833" t="s">
        <v>127</v>
      </c>
      <c r="C128" s="833">
        <v>1.3</v>
      </c>
      <c r="D128" s="832">
        <v>13</v>
      </c>
      <c r="E128" s="832" t="s">
        <v>1464</v>
      </c>
      <c r="F128" s="832" t="s">
        <v>1465</v>
      </c>
      <c r="G128" s="832" t="s">
        <v>1328</v>
      </c>
      <c r="H128" s="75" t="s">
        <v>1300</v>
      </c>
      <c r="I128" s="11" t="s">
        <v>39</v>
      </c>
      <c r="J128" s="832" t="s">
        <v>1466</v>
      </c>
      <c r="K128" s="852" t="s">
        <v>52</v>
      </c>
      <c r="L128" s="852"/>
      <c r="M128" s="854">
        <f>6517.15+2842.5</f>
        <v>9359.65</v>
      </c>
      <c r="N128" s="854"/>
      <c r="O128" s="854">
        <v>5905.31</v>
      </c>
      <c r="P128" s="854"/>
      <c r="Q128" s="832" t="s">
        <v>1288</v>
      </c>
      <c r="R128" s="832" t="s">
        <v>1289</v>
      </c>
      <c r="S128" s="12"/>
    </row>
    <row r="129" spans="1:19" s="13" customFormat="1" ht="56.25" customHeight="1" x14ac:dyDescent="0.25">
      <c r="A129" s="833"/>
      <c r="B129" s="833"/>
      <c r="C129" s="833"/>
      <c r="D129" s="832"/>
      <c r="E129" s="832"/>
      <c r="F129" s="832"/>
      <c r="G129" s="832"/>
      <c r="H129" s="75" t="s">
        <v>1330</v>
      </c>
      <c r="I129" s="11" t="s">
        <v>1467</v>
      </c>
      <c r="J129" s="832"/>
      <c r="K129" s="852"/>
      <c r="L129" s="852"/>
      <c r="M129" s="854"/>
      <c r="N129" s="854"/>
      <c r="O129" s="854"/>
      <c r="P129" s="854"/>
      <c r="Q129" s="832"/>
      <c r="R129" s="832"/>
      <c r="S129" s="12"/>
    </row>
    <row r="130" spans="1:19" s="13" customFormat="1" ht="53.25" customHeight="1" x14ac:dyDescent="0.25">
      <c r="A130" s="833"/>
      <c r="B130" s="833"/>
      <c r="C130" s="833"/>
      <c r="D130" s="832"/>
      <c r="E130" s="832"/>
      <c r="F130" s="832"/>
      <c r="G130" s="832"/>
      <c r="H130" s="75" t="s">
        <v>1262</v>
      </c>
      <c r="I130" s="11" t="s">
        <v>1097</v>
      </c>
      <c r="J130" s="832"/>
      <c r="K130" s="852"/>
      <c r="L130" s="852"/>
      <c r="M130" s="854"/>
      <c r="N130" s="854"/>
      <c r="O130" s="854"/>
      <c r="P130" s="854"/>
      <c r="Q130" s="832"/>
      <c r="R130" s="832"/>
      <c r="S130" s="12"/>
    </row>
    <row r="131" spans="1:19" s="13" customFormat="1" ht="28.5" customHeight="1" x14ac:dyDescent="0.25">
      <c r="A131" s="834">
        <v>43</v>
      </c>
      <c r="B131" s="833" t="s">
        <v>89</v>
      </c>
      <c r="C131" s="833">
        <v>1</v>
      </c>
      <c r="D131" s="832">
        <v>13</v>
      </c>
      <c r="E131" s="832" t="s">
        <v>1468</v>
      </c>
      <c r="F131" s="832" t="s">
        <v>1469</v>
      </c>
      <c r="G131" s="829" t="s">
        <v>165</v>
      </c>
      <c r="H131" s="75" t="s">
        <v>998</v>
      </c>
      <c r="I131" s="11" t="s">
        <v>39</v>
      </c>
      <c r="J131" s="832" t="s">
        <v>1470</v>
      </c>
      <c r="K131" s="852" t="s">
        <v>52</v>
      </c>
      <c r="L131" s="852"/>
      <c r="M131" s="854">
        <f>16834.5+3147.04</f>
        <v>19981.54</v>
      </c>
      <c r="N131" s="854"/>
      <c r="O131" s="854">
        <v>16834.5</v>
      </c>
      <c r="P131" s="854"/>
      <c r="Q131" s="832" t="s">
        <v>1375</v>
      </c>
      <c r="R131" s="832" t="s">
        <v>1376</v>
      </c>
      <c r="S131" s="12"/>
    </row>
    <row r="132" spans="1:19" s="13" customFormat="1" ht="51.75" customHeight="1" x14ac:dyDescent="0.25">
      <c r="A132" s="835"/>
      <c r="B132" s="833"/>
      <c r="C132" s="833"/>
      <c r="D132" s="832"/>
      <c r="E132" s="832"/>
      <c r="F132" s="832"/>
      <c r="G132" s="830"/>
      <c r="H132" s="75" t="s">
        <v>1296</v>
      </c>
      <c r="I132" s="11" t="s">
        <v>970</v>
      </c>
      <c r="J132" s="832"/>
      <c r="K132" s="852"/>
      <c r="L132" s="852"/>
      <c r="M132" s="854"/>
      <c r="N132" s="854"/>
      <c r="O132" s="854"/>
      <c r="P132" s="854"/>
      <c r="Q132" s="832"/>
      <c r="R132" s="832"/>
      <c r="S132" s="12"/>
    </row>
    <row r="133" spans="1:19" s="13" customFormat="1" ht="65.25" customHeight="1" x14ac:dyDescent="0.25">
      <c r="A133" s="834">
        <v>44</v>
      </c>
      <c r="B133" s="833" t="s">
        <v>68</v>
      </c>
      <c r="C133" s="833">
        <v>1.3</v>
      </c>
      <c r="D133" s="832">
        <v>13</v>
      </c>
      <c r="E133" s="832" t="s">
        <v>1471</v>
      </c>
      <c r="F133" s="832" t="s">
        <v>1472</v>
      </c>
      <c r="G133" s="829" t="s">
        <v>1473</v>
      </c>
      <c r="H133" s="75" t="s">
        <v>1306</v>
      </c>
      <c r="I133" s="11" t="s">
        <v>39</v>
      </c>
      <c r="J133" s="832" t="s">
        <v>1474</v>
      </c>
      <c r="K133" s="852" t="s">
        <v>52</v>
      </c>
      <c r="L133" s="852"/>
      <c r="M133" s="854">
        <f>36827+19000</f>
        <v>55827</v>
      </c>
      <c r="N133" s="854"/>
      <c r="O133" s="854">
        <v>36827</v>
      </c>
      <c r="P133" s="854"/>
      <c r="Q133" s="832" t="s">
        <v>1475</v>
      </c>
      <c r="R133" s="832" t="s">
        <v>1476</v>
      </c>
      <c r="S133" s="12"/>
    </row>
    <row r="134" spans="1:19" s="13" customFormat="1" ht="21" customHeight="1" x14ac:dyDescent="0.25">
      <c r="A134" s="835"/>
      <c r="B134" s="833"/>
      <c r="C134" s="833"/>
      <c r="D134" s="832"/>
      <c r="E134" s="832"/>
      <c r="F134" s="832"/>
      <c r="G134" s="830"/>
      <c r="H134" s="75" t="s">
        <v>1217</v>
      </c>
      <c r="I134" s="11" t="s">
        <v>1261</v>
      </c>
      <c r="J134" s="832"/>
      <c r="K134" s="852"/>
      <c r="L134" s="852"/>
      <c r="M134" s="854"/>
      <c r="N134" s="854"/>
      <c r="O134" s="854"/>
      <c r="P134" s="854"/>
      <c r="Q134" s="832"/>
      <c r="R134" s="832"/>
      <c r="S134" s="12"/>
    </row>
    <row r="135" spans="1:19" s="13" customFormat="1" ht="24" customHeight="1" x14ac:dyDescent="0.25">
      <c r="A135" s="835"/>
      <c r="B135" s="833"/>
      <c r="C135" s="833"/>
      <c r="D135" s="832"/>
      <c r="E135" s="832"/>
      <c r="F135" s="832"/>
      <c r="G135" s="830"/>
      <c r="H135" s="75" t="s">
        <v>1213</v>
      </c>
      <c r="I135" s="11" t="s">
        <v>1076</v>
      </c>
      <c r="J135" s="832"/>
      <c r="K135" s="852"/>
      <c r="L135" s="852"/>
      <c r="M135" s="854"/>
      <c r="N135" s="854"/>
      <c r="O135" s="854"/>
      <c r="P135" s="854"/>
      <c r="Q135" s="832"/>
      <c r="R135" s="832"/>
      <c r="S135" s="12"/>
    </row>
    <row r="136" spans="1:19" s="13" customFormat="1" ht="30" customHeight="1" x14ac:dyDescent="0.25">
      <c r="A136" s="805"/>
      <c r="B136" s="806"/>
      <c r="C136" s="806"/>
      <c r="D136" s="807"/>
      <c r="E136" s="807"/>
      <c r="F136" s="807"/>
      <c r="G136" s="812"/>
      <c r="H136" s="212" t="s">
        <v>1255</v>
      </c>
      <c r="I136" s="90">
        <v>15</v>
      </c>
      <c r="J136" s="807"/>
      <c r="K136" s="807"/>
      <c r="L136" s="807"/>
      <c r="M136" s="806"/>
      <c r="N136" s="806"/>
      <c r="O136" s="806"/>
      <c r="P136" s="806"/>
      <c r="Q136" s="832"/>
      <c r="R136" s="832"/>
      <c r="S136" s="12"/>
    </row>
    <row r="137" spans="1:19" s="13" customFormat="1" ht="15" customHeight="1" x14ac:dyDescent="0.25">
      <c r="A137" s="849"/>
      <c r="B137" s="806"/>
      <c r="C137" s="806"/>
      <c r="D137" s="807"/>
      <c r="E137" s="807"/>
      <c r="F137" s="807"/>
      <c r="G137" s="811"/>
      <c r="H137" s="75" t="s">
        <v>1263</v>
      </c>
      <c r="I137" s="11" t="s">
        <v>1076</v>
      </c>
      <c r="J137" s="807"/>
      <c r="K137" s="807"/>
      <c r="L137" s="807"/>
      <c r="M137" s="806"/>
      <c r="N137" s="806"/>
      <c r="O137" s="806"/>
      <c r="P137" s="806"/>
      <c r="Q137" s="807"/>
      <c r="R137" s="807"/>
      <c r="S137" s="12"/>
    </row>
    <row r="138" spans="1:19" s="13" customFormat="1" ht="37.5" customHeight="1" x14ac:dyDescent="0.25">
      <c r="A138" s="833">
        <v>45</v>
      </c>
      <c r="B138" s="833" t="s">
        <v>1477</v>
      </c>
      <c r="C138" s="833">
        <v>1.3</v>
      </c>
      <c r="D138" s="832">
        <v>13</v>
      </c>
      <c r="E138" s="832" t="s">
        <v>1478</v>
      </c>
      <c r="F138" s="832" t="s">
        <v>1479</v>
      </c>
      <c r="G138" s="832" t="s">
        <v>634</v>
      </c>
      <c r="H138" s="75" t="s">
        <v>1300</v>
      </c>
      <c r="I138" s="11" t="s">
        <v>39</v>
      </c>
      <c r="J138" s="832" t="s">
        <v>1480</v>
      </c>
      <c r="K138" s="852" t="s">
        <v>124</v>
      </c>
      <c r="L138" s="852"/>
      <c r="M138" s="854">
        <f>4989.84+758</f>
        <v>5747.84</v>
      </c>
      <c r="N138" s="854"/>
      <c r="O138" s="854">
        <v>4837.8100000000004</v>
      </c>
      <c r="P138" s="854"/>
      <c r="Q138" s="832" t="s">
        <v>1288</v>
      </c>
      <c r="R138" s="832" t="s">
        <v>1289</v>
      </c>
      <c r="S138" s="12"/>
    </row>
    <row r="139" spans="1:19" s="13" customFormat="1" ht="64.5" customHeight="1" x14ac:dyDescent="0.25">
      <c r="A139" s="833"/>
      <c r="B139" s="833"/>
      <c r="C139" s="833"/>
      <c r="D139" s="832"/>
      <c r="E139" s="832"/>
      <c r="F139" s="832"/>
      <c r="G139" s="832"/>
      <c r="H139" s="75" t="s">
        <v>1330</v>
      </c>
      <c r="I139" s="11" t="s">
        <v>1481</v>
      </c>
      <c r="J139" s="832"/>
      <c r="K139" s="852"/>
      <c r="L139" s="852"/>
      <c r="M139" s="854"/>
      <c r="N139" s="854"/>
      <c r="O139" s="854"/>
      <c r="P139" s="854"/>
      <c r="Q139" s="832"/>
      <c r="R139" s="832"/>
      <c r="S139" s="12"/>
    </row>
    <row r="140" spans="1:19" s="13" customFormat="1" ht="16.5" customHeight="1" x14ac:dyDescent="0.25">
      <c r="A140" s="833">
        <v>46</v>
      </c>
      <c r="B140" s="833" t="s">
        <v>89</v>
      </c>
      <c r="C140" s="833">
        <v>3</v>
      </c>
      <c r="D140" s="832">
        <v>13</v>
      </c>
      <c r="E140" s="832" t="s">
        <v>1482</v>
      </c>
      <c r="F140" s="832" t="s">
        <v>1483</v>
      </c>
      <c r="G140" s="832" t="s">
        <v>79</v>
      </c>
      <c r="H140" s="75" t="s">
        <v>1300</v>
      </c>
      <c r="I140" s="11" t="s">
        <v>39</v>
      </c>
      <c r="J140" s="832" t="s">
        <v>1484</v>
      </c>
      <c r="K140" s="852" t="s">
        <v>124</v>
      </c>
      <c r="L140" s="852"/>
      <c r="M140" s="854">
        <f>24806.65+2786.1</f>
        <v>27592.75</v>
      </c>
      <c r="N140" s="854"/>
      <c r="O140" s="854">
        <v>19104.669999999998</v>
      </c>
      <c r="P140" s="854"/>
      <c r="Q140" s="832" t="s">
        <v>1324</v>
      </c>
      <c r="R140" s="832" t="s">
        <v>1325</v>
      </c>
      <c r="S140" s="12"/>
    </row>
    <row r="141" spans="1:19" s="13" customFormat="1" ht="32.25" customHeight="1" x14ac:dyDescent="0.25">
      <c r="A141" s="833"/>
      <c r="B141" s="833"/>
      <c r="C141" s="833"/>
      <c r="D141" s="832"/>
      <c r="E141" s="832"/>
      <c r="F141" s="832"/>
      <c r="G141" s="832"/>
      <c r="H141" s="75" t="s">
        <v>1302</v>
      </c>
      <c r="I141" s="11" t="s">
        <v>1485</v>
      </c>
      <c r="J141" s="832"/>
      <c r="K141" s="852"/>
      <c r="L141" s="852"/>
      <c r="M141" s="854"/>
      <c r="N141" s="854"/>
      <c r="O141" s="854"/>
      <c r="P141" s="854"/>
      <c r="Q141" s="832"/>
      <c r="R141" s="832"/>
      <c r="S141" s="12"/>
    </row>
    <row r="142" spans="1:19" s="13" customFormat="1" ht="51" customHeight="1" x14ac:dyDescent="0.25">
      <c r="A142" s="833"/>
      <c r="B142" s="833"/>
      <c r="C142" s="833"/>
      <c r="D142" s="832"/>
      <c r="E142" s="832"/>
      <c r="F142" s="832"/>
      <c r="G142" s="832"/>
      <c r="H142" s="75" t="s">
        <v>1486</v>
      </c>
      <c r="I142" s="11" t="s">
        <v>1485</v>
      </c>
      <c r="J142" s="832"/>
      <c r="K142" s="852"/>
      <c r="L142" s="852"/>
      <c r="M142" s="854"/>
      <c r="N142" s="854"/>
      <c r="O142" s="854"/>
      <c r="P142" s="854"/>
      <c r="Q142" s="832"/>
      <c r="R142" s="832"/>
      <c r="S142" s="12"/>
    </row>
    <row r="143" spans="1:19" s="13" customFormat="1" ht="71.25" customHeight="1" x14ac:dyDescent="0.25">
      <c r="A143" s="833">
        <v>47</v>
      </c>
      <c r="B143" s="833" t="s">
        <v>68</v>
      </c>
      <c r="C143" s="833">
        <v>1.3</v>
      </c>
      <c r="D143" s="832">
        <v>13</v>
      </c>
      <c r="E143" s="832" t="s">
        <v>1487</v>
      </c>
      <c r="F143" s="832" t="s">
        <v>1488</v>
      </c>
      <c r="G143" s="832" t="s">
        <v>1489</v>
      </c>
      <c r="H143" s="75" t="s">
        <v>1306</v>
      </c>
      <c r="I143" s="11" t="s">
        <v>39</v>
      </c>
      <c r="J143" s="832" t="s">
        <v>1490</v>
      </c>
      <c r="K143" s="852" t="s">
        <v>124</v>
      </c>
      <c r="L143" s="852"/>
      <c r="M143" s="854">
        <f>18700+4360</f>
        <v>23060</v>
      </c>
      <c r="N143" s="854"/>
      <c r="O143" s="854">
        <v>18690</v>
      </c>
      <c r="P143" s="854"/>
      <c r="Q143" s="832" t="s">
        <v>1475</v>
      </c>
      <c r="R143" s="832" t="s">
        <v>1476</v>
      </c>
      <c r="S143" s="12"/>
    </row>
    <row r="144" spans="1:19" s="13" customFormat="1" ht="36.75" customHeight="1" x14ac:dyDescent="0.25">
      <c r="A144" s="833"/>
      <c r="B144" s="833"/>
      <c r="C144" s="833"/>
      <c r="D144" s="832"/>
      <c r="E144" s="832"/>
      <c r="F144" s="832"/>
      <c r="G144" s="832"/>
      <c r="H144" s="75" t="s">
        <v>1491</v>
      </c>
      <c r="I144" s="90">
        <v>2</v>
      </c>
      <c r="J144" s="832"/>
      <c r="K144" s="852"/>
      <c r="L144" s="852"/>
      <c r="M144" s="854"/>
      <c r="N144" s="854"/>
      <c r="O144" s="854"/>
      <c r="P144" s="854"/>
      <c r="Q144" s="832"/>
      <c r="R144" s="832"/>
      <c r="S144" s="12"/>
    </row>
    <row r="145" spans="1:19" s="13" customFormat="1" ht="24.75" customHeight="1" x14ac:dyDescent="0.25">
      <c r="A145" s="833"/>
      <c r="B145" s="833"/>
      <c r="C145" s="833"/>
      <c r="D145" s="832"/>
      <c r="E145" s="832"/>
      <c r="F145" s="832"/>
      <c r="G145" s="832"/>
      <c r="H145" s="75" t="s">
        <v>1217</v>
      </c>
      <c r="I145" s="11" t="s">
        <v>970</v>
      </c>
      <c r="J145" s="832"/>
      <c r="K145" s="852"/>
      <c r="L145" s="852"/>
      <c r="M145" s="854"/>
      <c r="N145" s="854"/>
      <c r="O145" s="854"/>
      <c r="P145" s="854"/>
      <c r="Q145" s="832"/>
      <c r="R145" s="832"/>
      <c r="S145" s="12"/>
    </row>
    <row r="146" spans="1:19" s="13" customFormat="1" ht="54" customHeight="1" x14ac:dyDescent="0.25">
      <c r="A146" s="833"/>
      <c r="B146" s="833"/>
      <c r="C146" s="833"/>
      <c r="D146" s="832"/>
      <c r="E146" s="832"/>
      <c r="F146" s="832"/>
      <c r="G146" s="832"/>
      <c r="H146" s="75" t="s">
        <v>1263</v>
      </c>
      <c r="I146" s="11" t="s">
        <v>1076</v>
      </c>
      <c r="J146" s="832"/>
      <c r="K146" s="832"/>
      <c r="L146" s="832"/>
      <c r="M146" s="833"/>
      <c r="N146" s="833"/>
      <c r="O146" s="833"/>
      <c r="P146" s="833"/>
      <c r="Q146" s="832"/>
      <c r="R146" s="832"/>
      <c r="S146" s="12"/>
    </row>
    <row r="147" spans="1:19" s="13" customFormat="1" ht="112.5" customHeight="1" x14ac:dyDescent="0.25">
      <c r="A147" s="90">
        <v>48</v>
      </c>
      <c r="B147" s="90" t="s">
        <v>1201</v>
      </c>
      <c r="C147" s="90">
        <v>1.2</v>
      </c>
      <c r="D147" s="75">
        <v>3</v>
      </c>
      <c r="E147" s="75" t="s">
        <v>1492</v>
      </c>
      <c r="F147" s="75" t="s">
        <v>1493</v>
      </c>
      <c r="G147" s="75" t="s">
        <v>1494</v>
      </c>
      <c r="H147" s="75" t="s">
        <v>1495</v>
      </c>
      <c r="I147" s="11" t="s">
        <v>1496</v>
      </c>
      <c r="J147" s="75" t="s">
        <v>1207</v>
      </c>
      <c r="K147" s="99"/>
      <c r="L147" s="99" t="s">
        <v>124</v>
      </c>
      <c r="M147" s="79"/>
      <c r="N147" s="79">
        <v>38475</v>
      </c>
      <c r="O147" s="79"/>
      <c r="P147" s="79">
        <v>38475</v>
      </c>
      <c r="Q147" s="75" t="s">
        <v>1208</v>
      </c>
      <c r="R147" s="75" t="s">
        <v>1209</v>
      </c>
      <c r="S147" s="12"/>
    </row>
    <row r="148" spans="1:19" s="18" customFormat="1" ht="72" customHeight="1" x14ac:dyDescent="0.25">
      <c r="A148" s="804">
        <v>49</v>
      </c>
      <c r="B148" s="833" t="s">
        <v>1201</v>
      </c>
      <c r="C148" s="804">
        <v>1.2</v>
      </c>
      <c r="D148" s="806">
        <v>3</v>
      </c>
      <c r="E148" s="807" t="s">
        <v>1497</v>
      </c>
      <c r="F148" s="810" t="s">
        <v>1498</v>
      </c>
      <c r="G148" s="806" t="s">
        <v>170</v>
      </c>
      <c r="H148" s="92" t="s">
        <v>1499</v>
      </c>
      <c r="I148" s="16" t="s">
        <v>1500</v>
      </c>
      <c r="J148" s="807" t="s">
        <v>1501</v>
      </c>
      <c r="K148" s="1111"/>
      <c r="L148" s="806" t="s">
        <v>124</v>
      </c>
      <c r="M148" s="1111"/>
      <c r="N148" s="825">
        <v>160000</v>
      </c>
      <c r="O148" s="1111"/>
      <c r="P148" s="825">
        <v>160000</v>
      </c>
      <c r="Q148" s="807" t="s">
        <v>1208</v>
      </c>
      <c r="R148" s="807" t="s">
        <v>1209</v>
      </c>
      <c r="S148" s="17"/>
    </row>
    <row r="149" spans="1:19" s="18" customFormat="1" ht="72" customHeight="1" x14ac:dyDescent="0.25">
      <c r="A149" s="849"/>
      <c r="B149" s="833"/>
      <c r="C149" s="849"/>
      <c r="D149" s="806"/>
      <c r="E149" s="807"/>
      <c r="F149" s="811"/>
      <c r="G149" s="806"/>
      <c r="H149" s="92" t="s">
        <v>1502</v>
      </c>
      <c r="I149" s="16" t="s">
        <v>1503</v>
      </c>
      <c r="J149" s="807"/>
      <c r="K149" s="1111"/>
      <c r="L149" s="806"/>
      <c r="M149" s="1111"/>
      <c r="N149" s="806"/>
      <c r="O149" s="1111"/>
      <c r="P149" s="806"/>
      <c r="Q149" s="807"/>
      <c r="R149" s="807"/>
      <c r="S149" s="17"/>
    </row>
    <row r="150" spans="1:19" s="18" customFormat="1" ht="72" customHeight="1" x14ac:dyDescent="0.25">
      <c r="A150" s="804">
        <v>50</v>
      </c>
      <c r="B150" s="833" t="s">
        <v>1201</v>
      </c>
      <c r="C150" s="804">
        <v>5</v>
      </c>
      <c r="D150" s="806">
        <v>4</v>
      </c>
      <c r="E150" s="807" t="s">
        <v>1504</v>
      </c>
      <c r="F150" s="810" t="s">
        <v>1505</v>
      </c>
      <c r="G150" s="806" t="s">
        <v>170</v>
      </c>
      <c r="H150" s="92" t="s">
        <v>1499</v>
      </c>
      <c r="I150" s="16" t="s">
        <v>39</v>
      </c>
      <c r="J150" s="807" t="s">
        <v>1506</v>
      </c>
      <c r="K150" s="1111"/>
      <c r="L150" s="806" t="s">
        <v>124</v>
      </c>
      <c r="M150" s="1111"/>
      <c r="N150" s="825">
        <v>80000</v>
      </c>
      <c r="O150" s="1111"/>
      <c r="P150" s="825">
        <v>80000</v>
      </c>
      <c r="Q150" s="807" t="s">
        <v>1208</v>
      </c>
      <c r="R150" s="807" t="s">
        <v>1209</v>
      </c>
      <c r="S150" s="17"/>
    </row>
    <row r="151" spans="1:19" s="18" customFormat="1" ht="72" customHeight="1" x14ac:dyDescent="0.25">
      <c r="A151" s="849"/>
      <c r="B151" s="833"/>
      <c r="C151" s="849"/>
      <c r="D151" s="806"/>
      <c r="E151" s="807"/>
      <c r="F151" s="811"/>
      <c r="G151" s="806"/>
      <c r="H151" s="92" t="s">
        <v>1502</v>
      </c>
      <c r="I151" s="16" t="s">
        <v>1507</v>
      </c>
      <c r="J151" s="807"/>
      <c r="K151" s="1111"/>
      <c r="L151" s="806"/>
      <c r="M151" s="1111"/>
      <c r="N151" s="806"/>
      <c r="O151" s="1111"/>
      <c r="P151" s="806"/>
      <c r="Q151" s="807"/>
      <c r="R151" s="807"/>
      <c r="S151" s="17"/>
    </row>
    <row r="152" spans="1:19" s="13" customFormat="1" ht="72" customHeight="1" x14ac:dyDescent="0.25">
      <c r="A152" s="834">
        <v>51</v>
      </c>
      <c r="B152" s="833" t="s">
        <v>1201</v>
      </c>
      <c r="C152" s="834">
        <v>5</v>
      </c>
      <c r="D152" s="833">
        <v>4</v>
      </c>
      <c r="E152" s="832" t="s">
        <v>1508</v>
      </c>
      <c r="F152" s="829" t="s">
        <v>1509</v>
      </c>
      <c r="G152" s="833" t="s">
        <v>1011</v>
      </c>
      <c r="H152" s="75" t="s">
        <v>1510</v>
      </c>
      <c r="I152" s="11" t="s">
        <v>39</v>
      </c>
      <c r="J152" s="832" t="s">
        <v>1506</v>
      </c>
      <c r="K152" s="1113"/>
      <c r="L152" s="833" t="s">
        <v>124</v>
      </c>
      <c r="M152" s="1113"/>
      <c r="N152" s="854">
        <v>5000</v>
      </c>
      <c r="O152" s="1113"/>
      <c r="P152" s="854">
        <v>5000</v>
      </c>
      <c r="Q152" s="832" t="s">
        <v>1208</v>
      </c>
      <c r="R152" s="832" t="s">
        <v>1209</v>
      </c>
      <c r="S152" s="12"/>
    </row>
    <row r="153" spans="1:19" s="13" customFormat="1" ht="72" customHeight="1" x14ac:dyDescent="0.25">
      <c r="A153" s="836"/>
      <c r="B153" s="833"/>
      <c r="C153" s="836"/>
      <c r="D153" s="833"/>
      <c r="E153" s="832"/>
      <c r="F153" s="831"/>
      <c r="G153" s="833"/>
      <c r="H153" s="75" t="s">
        <v>1511</v>
      </c>
      <c r="I153" s="11" t="s">
        <v>1512</v>
      </c>
      <c r="J153" s="832"/>
      <c r="K153" s="1113"/>
      <c r="L153" s="833"/>
      <c r="M153" s="1113"/>
      <c r="N153" s="833"/>
      <c r="O153" s="1113"/>
      <c r="P153" s="833"/>
      <c r="Q153" s="832"/>
      <c r="R153" s="832"/>
      <c r="S153" s="12"/>
    </row>
    <row r="154" spans="1:19" s="13" customFormat="1" ht="126" customHeight="1" x14ac:dyDescent="0.25">
      <c r="A154" s="69">
        <v>52</v>
      </c>
      <c r="B154" s="90" t="s">
        <v>1201</v>
      </c>
      <c r="C154" s="90">
        <v>1</v>
      </c>
      <c r="D154" s="90">
        <v>6</v>
      </c>
      <c r="E154" s="75" t="s">
        <v>1513</v>
      </c>
      <c r="F154" s="75" t="s">
        <v>1514</v>
      </c>
      <c r="G154" s="90" t="s">
        <v>807</v>
      </c>
      <c r="H154" s="75" t="s">
        <v>1515</v>
      </c>
      <c r="I154" s="11" t="s">
        <v>1516</v>
      </c>
      <c r="J154" s="75" t="s">
        <v>1517</v>
      </c>
      <c r="K154" s="213"/>
      <c r="L154" s="90" t="s">
        <v>73</v>
      </c>
      <c r="M154" s="213"/>
      <c r="N154" s="79">
        <v>15000</v>
      </c>
      <c r="O154" s="213"/>
      <c r="P154" s="79">
        <v>15000</v>
      </c>
      <c r="Q154" s="75" t="s">
        <v>1208</v>
      </c>
      <c r="R154" s="75" t="s">
        <v>1209</v>
      </c>
      <c r="S154" s="12"/>
    </row>
    <row r="155" spans="1:19" s="18" customFormat="1" ht="52.5" customHeight="1" x14ac:dyDescent="0.25">
      <c r="A155" s="880">
        <v>53</v>
      </c>
      <c r="B155" s="834" t="s">
        <v>1201</v>
      </c>
      <c r="C155" s="834">
        <v>1</v>
      </c>
      <c r="D155" s="829">
        <v>9</v>
      </c>
      <c r="E155" s="829" t="s">
        <v>1210</v>
      </c>
      <c r="F155" s="829" t="s">
        <v>1211</v>
      </c>
      <c r="G155" s="829" t="s">
        <v>1212</v>
      </c>
      <c r="H155" s="75" t="s">
        <v>1518</v>
      </c>
      <c r="I155" s="103">
        <v>1</v>
      </c>
      <c r="J155" s="829" t="s">
        <v>1214</v>
      </c>
      <c r="K155" s="1114"/>
      <c r="L155" s="1036" t="s">
        <v>73</v>
      </c>
      <c r="M155" s="915"/>
      <c r="N155" s="915">
        <v>40000</v>
      </c>
      <c r="O155" s="915"/>
      <c r="P155" s="915">
        <v>40000</v>
      </c>
      <c r="Q155" s="829" t="s">
        <v>1208</v>
      </c>
      <c r="R155" s="829" t="s">
        <v>1209</v>
      </c>
      <c r="S155" s="17"/>
    </row>
    <row r="156" spans="1:19" s="18" customFormat="1" ht="62.25" customHeight="1" x14ac:dyDescent="0.25">
      <c r="A156" s="1112"/>
      <c r="B156" s="836"/>
      <c r="C156" s="836"/>
      <c r="D156" s="831"/>
      <c r="E156" s="831"/>
      <c r="F156" s="831"/>
      <c r="G156" s="811"/>
      <c r="H156" s="75" t="s">
        <v>1519</v>
      </c>
      <c r="I156" s="55" t="s">
        <v>1216</v>
      </c>
      <c r="J156" s="831"/>
      <c r="K156" s="1115"/>
      <c r="L156" s="811"/>
      <c r="M156" s="849"/>
      <c r="N156" s="849"/>
      <c r="O156" s="849"/>
      <c r="P156" s="849"/>
      <c r="Q156" s="831"/>
      <c r="R156" s="831"/>
      <c r="S156" s="17"/>
    </row>
    <row r="157" spans="1:19" s="13" customFormat="1" ht="63" customHeight="1" x14ac:dyDescent="0.25">
      <c r="A157" s="880">
        <v>54</v>
      </c>
      <c r="B157" s="833" t="s">
        <v>127</v>
      </c>
      <c r="C157" s="833">
        <v>1</v>
      </c>
      <c r="D157" s="832">
        <v>9</v>
      </c>
      <c r="E157" s="832" t="s">
        <v>1520</v>
      </c>
      <c r="F157" s="842" t="s">
        <v>1220</v>
      </c>
      <c r="G157" s="832" t="s">
        <v>1521</v>
      </c>
      <c r="H157" s="92" t="s">
        <v>1522</v>
      </c>
      <c r="I157" s="214">
        <v>1</v>
      </c>
      <c r="J157" s="832" t="s">
        <v>1214</v>
      </c>
      <c r="K157" s="852"/>
      <c r="L157" s="852" t="s">
        <v>52</v>
      </c>
      <c r="M157" s="854"/>
      <c r="N157" s="854">
        <v>40000</v>
      </c>
      <c r="O157" s="854"/>
      <c r="P157" s="854">
        <v>40000</v>
      </c>
      <c r="Q157" s="832" t="s">
        <v>1208</v>
      </c>
      <c r="R157" s="832" t="s">
        <v>1209</v>
      </c>
      <c r="S157" s="12"/>
    </row>
    <row r="158" spans="1:19" s="13" customFormat="1" ht="70.5" customHeight="1" x14ac:dyDescent="0.25">
      <c r="A158" s="882"/>
      <c r="B158" s="833"/>
      <c r="C158" s="833"/>
      <c r="D158" s="832"/>
      <c r="E158" s="832"/>
      <c r="F158" s="844"/>
      <c r="G158" s="832"/>
      <c r="H158" s="92" t="s">
        <v>1523</v>
      </c>
      <c r="I158" s="11" t="s">
        <v>1216</v>
      </c>
      <c r="J158" s="832"/>
      <c r="K158" s="832"/>
      <c r="L158" s="832"/>
      <c r="M158" s="833"/>
      <c r="N158" s="833"/>
      <c r="O158" s="833"/>
      <c r="P158" s="833"/>
      <c r="Q158" s="832"/>
      <c r="R158" s="832"/>
      <c r="S158" s="12"/>
    </row>
    <row r="159" spans="1:19" s="18" customFormat="1" ht="92.45" customHeight="1" x14ac:dyDescent="0.25">
      <c r="A159" s="806">
        <v>55</v>
      </c>
      <c r="B159" s="807" t="s">
        <v>1201</v>
      </c>
      <c r="C159" s="806">
        <v>1</v>
      </c>
      <c r="D159" s="807">
        <v>9</v>
      </c>
      <c r="E159" s="807" t="s">
        <v>1225</v>
      </c>
      <c r="F159" s="807" t="s">
        <v>1226</v>
      </c>
      <c r="G159" s="807" t="s">
        <v>1524</v>
      </c>
      <c r="H159" s="667" t="s">
        <v>1525</v>
      </c>
      <c r="I159" s="16" t="s">
        <v>1526</v>
      </c>
      <c r="J159" s="807" t="s">
        <v>1230</v>
      </c>
      <c r="K159" s="853"/>
      <c r="L159" s="853" t="s">
        <v>73</v>
      </c>
      <c r="M159" s="825"/>
      <c r="N159" s="825">
        <v>149304</v>
      </c>
      <c r="O159" s="825"/>
      <c r="P159" s="825">
        <v>149304</v>
      </c>
      <c r="Q159" s="807" t="s">
        <v>1208</v>
      </c>
      <c r="R159" s="807" t="s">
        <v>1209</v>
      </c>
      <c r="S159" s="17"/>
    </row>
    <row r="160" spans="1:19" s="18" customFormat="1" ht="92.45" customHeight="1" x14ac:dyDescent="0.25">
      <c r="A160" s="806"/>
      <c r="B160" s="807"/>
      <c r="C160" s="806"/>
      <c r="D160" s="807"/>
      <c r="E160" s="807"/>
      <c r="F160" s="807"/>
      <c r="G160" s="807"/>
      <c r="H160" s="667" t="s">
        <v>1527</v>
      </c>
      <c r="I160" s="16" t="s">
        <v>1531</v>
      </c>
      <c r="J160" s="807"/>
      <c r="K160" s="807"/>
      <c r="L160" s="807"/>
      <c r="M160" s="806"/>
      <c r="N160" s="806"/>
      <c r="O160" s="806"/>
      <c r="P160" s="806"/>
      <c r="Q160" s="807"/>
      <c r="R160" s="807"/>
      <c r="S160" s="17"/>
    </row>
    <row r="161" spans="1:19" s="18" customFormat="1" ht="92.45" customHeight="1" x14ac:dyDescent="0.25">
      <c r="A161" s="806"/>
      <c r="B161" s="807"/>
      <c r="C161" s="806"/>
      <c r="D161" s="807"/>
      <c r="E161" s="807"/>
      <c r="F161" s="807"/>
      <c r="G161" s="807"/>
      <c r="H161" s="667" t="s">
        <v>1528</v>
      </c>
      <c r="I161" s="16" t="s">
        <v>1529</v>
      </c>
      <c r="J161" s="807"/>
      <c r="K161" s="807"/>
      <c r="L161" s="807"/>
      <c r="M161" s="806"/>
      <c r="N161" s="806"/>
      <c r="O161" s="806"/>
      <c r="P161" s="806"/>
      <c r="Q161" s="807"/>
      <c r="R161" s="807"/>
      <c r="S161" s="17"/>
    </row>
    <row r="162" spans="1:19" s="18" customFormat="1" ht="92.45" customHeight="1" x14ac:dyDescent="0.25">
      <c r="A162" s="806"/>
      <c r="B162" s="807"/>
      <c r="C162" s="806"/>
      <c r="D162" s="807"/>
      <c r="E162" s="807"/>
      <c r="F162" s="807"/>
      <c r="G162" s="807"/>
      <c r="H162" s="667" t="s">
        <v>1530</v>
      </c>
      <c r="I162" s="16" t="s">
        <v>1532</v>
      </c>
      <c r="J162" s="807"/>
      <c r="K162" s="807"/>
      <c r="L162" s="807"/>
      <c r="M162" s="806"/>
      <c r="N162" s="806"/>
      <c r="O162" s="806"/>
      <c r="P162" s="806"/>
      <c r="Q162" s="807"/>
      <c r="R162" s="807"/>
      <c r="S162" s="17"/>
    </row>
    <row r="163" spans="1:19" s="13" customFormat="1" ht="99.6" customHeight="1" x14ac:dyDescent="0.25">
      <c r="A163" s="880">
        <v>56</v>
      </c>
      <c r="B163" s="833" t="s">
        <v>127</v>
      </c>
      <c r="C163" s="833">
        <v>3</v>
      </c>
      <c r="D163" s="832">
        <v>10</v>
      </c>
      <c r="E163" s="832" t="s">
        <v>1233</v>
      </c>
      <c r="F163" s="832" t="s">
        <v>1234</v>
      </c>
      <c r="G163" s="1103" t="s">
        <v>1533</v>
      </c>
      <c r="H163" s="99" t="s">
        <v>1534</v>
      </c>
      <c r="I163" s="11" t="s">
        <v>1237</v>
      </c>
      <c r="J163" s="832" t="s">
        <v>1238</v>
      </c>
      <c r="K163" s="1114"/>
      <c r="L163" s="852" t="s">
        <v>73</v>
      </c>
      <c r="M163" s="854"/>
      <c r="N163" s="854">
        <v>100000</v>
      </c>
      <c r="O163" s="854"/>
      <c r="P163" s="854">
        <v>100000</v>
      </c>
      <c r="Q163" s="832" t="s">
        <v>1208</v>
      </c>
      <c r="R163" s="832" t="s">
        <v>1209</v>
      </c>
      <c r="S163" s="12"/>
    </row>
    <row r="164" spans="1:19" s="13" customFormat="1" ht="66" customHeight="1" x14ac:dyDescent="0.25">
      <c r="A164" s="1112"/>
      <c r="B164" s="806"/>
      <c r="C164" s="806"/>
      <c r="D164" s="807"/>
      <c r="E164" s="807"/>
      <c r="F164" s="807"/>
      <c r="G164" s="1117"/>
      <c r="H164" s="99" t="s">
        <v>1535</v>
      </c>
      <c r="I164" s="11" t="s">
        <v>1536</v>
      </c>
      <c r="J164" s="807"/>
      <c r="K164" s="1116"/>
      <c r="L164" s="807"/>
      <c r="M164" s="806"/>
      <c r="N164" s="806"/>
      <c r="O164" s="806"/>
      <c r="P164" s="806"/>
      <c r="Q164" s="807"/>
      <c r="R164" s="807"/>
      <c r="S164" s="12"/>
    </row>
    <row r="165" spans="1:19" s="18" customFormat="1" ht="35.25" customHeight="1" x14ac:dyDescent="0.25">
      <c r="A165" s="880">
        <v>57</v>
      </c>
      <c r="B165" s="834" t="s">
        <v>1201</v>
      </c>
      <c r="C165" s="834">
        <v>5</v>
      </c>
      <c r="D165" s="829">
        <v>11</v>
      </c>
      <c r="E165" s="829" t="s">
        <v>1252</v>
      </c>
      <c r="F165" s="829" t="s">
        <v>1253</v>
      </c>
      <c r="G165" s="829" t="s">
        <v>1212</v>
      </c>
      <c r="H165" s="75" t="s">
        <v>1213</v>
      </c>
      <c r="I165" s="103">
        <v>1</v>
      </c>
      <c r="J165" s="829" t="s">
        <v>1254</v>
      </c>
      <c r="K165" s="1036"/>
      <c r="L165" s="1036" t="s">
        <v>73</v>
      </c>
      <c r="M165" s="915"/>
      <c r="N165" s="915">
        <v>25000</v>
      </c>
      <c r="O165" s="915"/>
      <c r="P165" s="915">
        <v>25000</v>
      </c>
      <c r="Q165" s="829" t="s">
        <v>1208</v>
      </c>
      <c r="R165" s="829" t="s">
        <v>1209</v>
      </c>
      <c r="S165" s="17"/>
    </row>
    <row r="166" spans="1:19" s="18" customFormat="1" ht="66" customHeight="1" x14ac:dyDescent="0.25">
      <c r="A166" s="1112"/>
      <c r="B166" s="836"/>
      <c r="C166" s="836"/>
      <c r="D166" s="831"/>
      <c r="E166" s="831"/>
      <c r="F166" s="831"/>
      <c r="G166" s="811"/>
      <c r="H166" s="75" t="s">
        <v>1255</v>
      </c>
      <c r="I166" s="55" t="s">
        <v>1256</v>
      </c>
      <c r="J166" s="831"/>
      <c r="K166" s="811"/>
      <c r="L166" s="811"/>
      <c r="M166" s="849"/>
      <c r="N166" s="849"/>
      <c r="O166" s="849"/>
      <c r="P166" s="849"/>
      <c r="Q166" s="811"/>
      <c r="R166" s="811"/>
      <c r="S166" s="17"/>
    </row>
    <row r="167" spans="1:19" s="13" customFormat="1" ht="42" customHeight="1" x14ac:dyDescent="0.25">
      <c r="A167" s="950">
        <v>58</v>
      </c>
      <c r="B167" s="833" t="s">
        <v>1201</v>
      </c>
      <c r="C167" s="833">
        <v>5</v>
      </c>
      <c r="D167" s="832">
        <v>11</v>
      </c>
      <c r="E167" s="832" t="s">
        <v>1257</v>
      </c>
      <c r="F167" s="832" t="s">
        <v>1258</v>
      </c>
      <c r="G167" s="832" t="s">
        <v>1537</v>
      </c>
      <c r="H167" s="75" t="s">
        <v>1518</v>
      </c>
      <c r="I167" s="11" t="s">
        <v>39</v>
      </c>
      <c r="J167" s="832" t="s">
        <v>1538</v>
      </c>
      <c r="K167" s="852"/>
      <c r="L167" s="852" t="s">
        <v>73</v>
      </c>
      <c r="M167" s="854"/>
      <c r="N167" s="854">
        <v>53000</v>
      </c>
      <c r="O167" s="854"/>
      <c r="P167" s="854">
        <v>53000</v>
      </c>
      <c r="Q167" s="832" t="s">
        <v>1208</v>
      </c>
      <c r="R167" s="832" t="s">
        <v>1209</v>
      </c>
      <c r="S167" s="12"/>
    </row>
    <row r="168" spans="1:19" s="13" customFormat="1" ht="69.75" customHeight="1" x14ac:dyDescent="0.25">
      <c r="A168" s="950"/>
      <c r="B168" s="833"/>
      <c r="C168" s="833"/>
      <c r="D168" s="832"/>
      <c r="E168" s="832"/>
      <c r="F168" s="832"/>
      <c r="G168" s="832"/>
      <c r="H168" s="75" t="s">
        <v>1519</v>
      </c>
      <c r="I168" s="11" t="s">
        <v>1260</v>
      </c>
      <c r="J168" s="832"/>
      <c r="K168" s="832"/>
      <c r="L168" s="832"/>
      <c r="M168" s="833"/>
      <c r="N168" s="833"/>
      <c r="O168" s="833"/>
      <c r="P168" s="833"/>
      <c r="Q168" s="832"/>
      <c r="R168" s="832"/>
      <c r="S168" s="12"/>
    </row>
    <row r="169" spans="1:19" s="13" customFormat="1" ht="54.75" customHeight="1" x14ac:dyDescent="0.25">
      <c r="A169" s="950"/>
      <c r="B169" s="833"/>
      <c r="C169" s="833"/>
      <c r="D169" s="832"/>
      <c r="E169" s="832"/>
      <c r="F169" s="832"/>
      <c r="G169" s="832"/>
      <c r="H169" s="75" t="s">
        <v>1510</v>
      </c>
      <c r="I169" s="103">
        <v>1</v>
      </c>
      <c r="J169" s="832"/>
      <c r="K169" s="832"/>
      <c r="L169" s="832"/>
      <c r="M169" s="833"/>
      <c r="N169" s="833"/>
      <c r="O169" s="833"/>
      <c r="P169" s="833"/>
      <c r="Q169" s="832"/>
      <c r="R169" s="832"/>
      <c r="S169" s="12"/>
    </row>
    <row r="170" spans="1:19" s="13" customFormat="1" ht="77.45" customHeight="1" x14ac:dyDescent="0.25">
      <c r="A170" s="950"/>
      <c r="B170" s="833"/>
      <c r="C170" s="833"/>
      <c r="D170" s="832"/>
      <c r="E170" s="832"/>
      <c r="F170" s="832"/>
      <c r="G170" s="832"/>
      <c r="H170" s="75" t="s">
        <v>1511</v>
      </c>
      <c r="I170" s="11" t="s">
        <v>1539</v>
      </c>
      <c r="J170" s="832"/>
      <c r="K170" s="832"/>
      <c r="L170" s="832"/>
      <c r="M170" s="833"/>
      <c r="N170" s="833"/>
      <c r="O170" s="833"/>
      <c r="P170" s="833"/>
      <c r="Q170" s="832"/>
      <c r="R170" s="832"/>
      <c r="S170" s="12"/>
    </row>
    <row r="171" spans="1:19" s="13" customFormat="1" ht="42" customHeight="1" x14ac:dyDescent="0.25">
      <c r="A171" s="950">
        <v>59</v>
      </c>
      <c r="B171" s="833" t="s">
        <v>127</v>
      </c>
      <c r="C171" s="833">
        <v>5</v>
      </c>
      <c r="D171" s="832">
        <v>11</v>
      </c>
      <c r="E171" s="832" t="s">
        <v>1540</v>
      </c>
      <c r="F171" s="832" t="s">
        <v>1541</v>
      </c>
      <c r="G171" s="832" t="s">
        <v>1212</v>
      </c>
      <c r="H171" s="75" t="s">
        <v>1518</v>
      </c>
      <c r="I171" s="11" t="s">
        <v>39</v>
      </c>
      <c r="J171" s="832" t="s">
        <v>1542</v>
      </c>
      <c r="K171" s="852"/>
      <c r="L171" s="852" t="s">
        <v>73</v>
      </c>
      <c r="M171" s="854"/>
      <c r="N171" s="854">
        <v>17500</v>
      </c>
      <c r="O171" s="854"/>
      <c r="P171" s="854">
        <f>15000+500+2000</f>
        <v>17500</v>
      </c>
      <c r="Q171" s="832" t="s">
        <v>1208</v>
      </c>
      <c r="R171" s="832" t="s">
        <v>1209</v>
      </c>
      <c r="S171" s="12"/>
    </row>
    <row r="172" spans="1:19" s="13" customFormat="1" ht="69.75" customHeight="1" x14ac:dyDescent="0.25">
      <c r="A172" s="950"/>
      <c r="B172" s="833"/>
      <c r="C172" s="833"/>
      <c r="D172" s="832"/>
      <c r="E172" s="832"/>
      <c r="F172" s="832"/>
      <c r="G172" s="832"/>
      <c r="H172" s="75" t="s">
        <v>1519</v>
      </c>
      <c r="I172" s="11" t="s">
        <v>1543</v>
      </c>
      <c r="J172" s="832"/>
      <c r="K172" s="832"/>
      <c r="L172" s="832"/>
      <c r="M172" s="833"/>
      <c r="N172" s="833"/>
      <c r="O172" s="833"/>
      <c r="P172" s="833"/>
      <c r="Q172" s="832"/>
      <c r="R172" s="832"/>
      <c r="S172" s="12"/>
    </row>
    <row r="173" spans="1:19" s="13" customFormat="1" ht="75" x14ac:dyDescent="0.25">
      <c r="A173" s="69">
        <v>60</v>
      </c>
      <c r="B173" s="90" t="s">
        <v>1201</v>
      </c>
      <c r="C173" s="90">
        <v>2</v>
      </c>
      <c r="D173" s="75">
        <v>12</v>
      </c>
      <c r="E173" s="75" t="s">
        <v>1544</v>
      </c>
      <c r="F173" s="75" t="s">
        <v>1273</v>
      </c>
      <c r="G173" s="75" t="s">
        <v>1545</v>
      </c>
      <c r="H173" s="75" t="s">
        <v>1546</v>
      </c>
      <c r="I173" s="103">
        <v>4</v>
      </c>
      <c r="J173" s="75" t="s">
        <v>1275</v>
      </c>
      <c r="K173" s="99"/>
      <c r="L173" s="99" t="s">
        <v>124</v>
      </c>
      <c r="M173" s="79"/>
      <c r="N173" s="79">
        <v>80196</v>
      </c>
      <c r="O173" s="79"/>
      <c r="P173" s="79">
        <v>80196</v>
      </c>
      <c r="Q173" s="75" t="s">
        <v>1208</v>
      </c>
      <c r="R173" s="75" t="s">
        <v>1209</v>
      </c>
    </row>
    <row r="174" spans="1:19" s="18" customFormat="1" ht="127.15" customHeight="1" x14ac:dyDescent="0.25">
      <c r="A174" s="806">
        <v>61</v>
      </c>
      <c r="B174" s="807" t="s">
        <v>1201</v>
      </c>
      <c r="C174" s="806">
        <v>2</v>
      </c>
      <c r="D174" s="807">
        <v>12</v>
      </c>
      <c r="E174" s="807" t="s">
        <v>1547</v>
      </c>
      <c r="F174" s="807" t="s">
        <v>1548</v>
      </c>
      <c r="G174" s="807" t="s">
        <v>1549</v>
      </c>
      <c r="H174" s="667" t="s">
        <v>1525</v>
      </c>
      <c r="I174" s="16" t="s">
        <v>1526</v>
      </c>
      <c r="J174" s="810" t="s">
        <v>1230</v>
      </c>
      <c r="K174" s="1118"/>
      <c r="L174" s="1118" t="s">
        <v>73</v>
      </c>
      <c r="M174" s="823"/>
      <c r="N174" s="823">
        <v>49200</v>
      </c>
      <c r="O174" s="823"/>
      <c r="P174" s="823">
        <v>49200</v>
      </c>
      <c r="Q174" s="810" t="s">
        <v>1208</v>
      </c>
      <c r="R174" s="810" t="s">
        <v>1209</v>
      </c>
    </row>
    <row r="175" spans="1:19" s="18" customFormat="1" ht="127.15" customHeight="1" x14ac:dyDescent="0.25">
      <c r="A175" s="806"/>
      <c r="B175" s="807"/>
      <c r="C175" s="806"/>
      <c r="D175" s="807"/>
      <c r="E175" s="807"/>
      <c r="F175" s="807"/>
      <c r="G175" s="807"/>
      <c r="H175" s="667" t="s">
        <v>1527</v>
      </c>
      <c r="I175" s="16" t="s">
        <v>1550</v>
      </c>
      <c r="J175" s="811"/>
      <c r="K175" s="811"/>
      <c r="L175" s="811"/>
      <c r="M175" s="849"/>
      <c r="N175" s="849"/>
      <c r="O175" s="849"/>
      <c r="P175" s="849"/>
      <c r="Q175" s="811"/>
      <c r="R175" s="811"/>
    </row>
    <row r="176" spans="1:19" s="13" customFormat="1" ht="72" customHeight="1" x14ac:dyDescent="0.25">
      <c r="A176" s="950">
        <v>62</v>
      </c>
      <c r="B176" s="833" t="s">
        <v>127</v>
      </c>
      <c r="C176" s="834">
        <v>1.3</v>
      </c>
      <c r="D176" s="833">
        <v>13</v>
      </c>
      <c r="E176" s="832" t="s">
        <v>1551</v>
      </c>
      <c r="F176" s="829" t="s">
        <v>1552</v>
      </c>
      <c r="G176" s="833" t="s">
        <v>85</v>
      </c>
      <c r="H176" s="75" t="s">
        <v>1510</v>
      </c>
      <c r="I176" s="11" t="s">
        <v>1553</v>
      </c>
      <c r="J176" s="832" t="s">
        <v>1554</v>
      </c>
      <c r="K176" s="1113"/>
      <c r="L176" s="833" t="s">
        <v>73</v>
      </c>
      <c r="M176" s="1113"/>
      <c r="N176" s="854">
        <v>60000</v>
      </c>
      <c r="O176" s="1113"/>
      <c r="P176" s="854">
        <v>60000</v>
      </c>
      <c r="Q176" s="832" t="s">
        <v>1208</v>
      </c>
      <c r="R176" s="832" t="s">
        <v>1209</v>
      </c>
      <c r="S176" s="12"/>
    </row>
    <row r="177" spans="1:19" s="13" customFormat="1" ht="72" customHeight="1" x14ac:dyDescent="0.25">
      <c r="A177" s="950"/>
      <c r="B177" s="833"/>
      <c r="C177" s="836"/>
      <c r="D177" s="833"/>
      <c r="E177" s="832"/>
      <c r="F177" s="831"/>
      <c r="G177" s="833"/>
      <c r="H177" s="75" t="s">
        <v>1511</v>
      </c>
      <c r="I177" s="11" t="s">
        <v>1555</v>
      </c>
      <c r="J177" s="832"/>
      <c r="K177" s="1113"/>
      <c r="L177" s="833"/>
      <c r="M177" s="1113"/>
      <c r="N177" s="833"/>
      <c r="O177" s="1113"/>
      <c r="P177" s="833"/>
      <c r="Q177" s="832"/>
      <c r="R177" s="832"/>
      <c r="S177" s="12"/>
    </row>
    <row r="178" spans="1:19" s="13" customFormat="1" ht="30" x14ac:dyDescent="0.25">
      <c r="A178" s="880">
        <v>63</v>
      </c>
      <c r="B178" s="833" t="s">
        <v>68</v>
      </c>
      <c r="C178" s="833">
        <v>5</v>
      </c>
      <c r="D178" s="832">
        <v>4</v>
      </c>
      <c r="E178" s="832" t="s">
        <v>1556</v>
      </c>
      <c r="F178" s="832" t="s">
        <v>1557</v>
      </c>
      <c r="G178" s="832" t="s">
        <v>170</v>
      </c>
      <c r="H178" s="75" t="s">
        <v>1016</v>
      </c>
      <c r="I178" s="11" t="s">
        <v>39</v>
      </c>
      <c r="J178" s="832" t="s">
        <v>1558</v>
      </c>
      <c r="K178" s="832"/>
      <c r="L178" s="852" t="s">
        <v>81</v>
      </c>
      <c r="M178" s="852"/>
      <c r="N178" s="854">
        <v>60300</v>
      </c>
      <c r="O178" s="854"/>
      <c r="P178" s="854">
        <v>60300</v>
      </c>
      <c r="Q178" s="807" t="s">
        <v>1559</v>
      </c>
      <c r="R178" s="832" t="s">
        <v>1560</v>
      </c>
      <c r="S178" s="12"/>
    </row>
    <row r="179" spans="1:19" s="13" customFormat="1" ht="30" x14ac:dyDescent="0.25">
      <c r="A179" s="1112"/>
      <c r="B179" s="857"/>
      <c r="C179" s="857"/>
      <c r="D179" s="859"/>
      <c r="E179" s="859"/>
      <c r="F179" s="859"/>
      <c r="G179" s="859"/>
      <c r="H179" s="75" t="s">
        <v>1282</v>
      </c>
      <c r="I179" s="11" t="s">
        <v>1008</v>
      </c>
      <c r="J179" s="859"/>
      <c r="K179" s="859"/>
      <c r="L179" s="859"/>
      <c r="M179" s="859"/>
      <c r="N179" s="857"/>
      <c r="O179" s="857"/>
      <c r="P179" s="857"/>
      <c r="Q179" s="859"/>
      <c r="R179" s="858"/>
      <c r="S179" s="12"/>
    </row>
    <row r="180" spans="1:19" s="13" customFormat="1" ht="30" x14ac:dyDescent="0.25">
      <c r="A180" s="880">
        <v>64</v>
      </c>
      <c r="B180" s="950" t="s">
        <v>89</v>
      </c>
      <c r="C180" s="950">
        <v>5</v>
      </c>
      <c r="D180" s="950">
        <v>4</v>
      </c>
      <c r="E180" s="950" t="s">
        <v>1561</v>
      </c>
      <c r="F180" s="813" t="s">
        <v>1562</v>
      </c>
      <c r="G180" s="950" t="s">
        <v>1563</v>
      </c>
      <c r="H180" s="70" t="s">
        <v>1016</v>
      </c>
      <c r="I180" s="69">
        <v>1</v>
      </c>
      <c r="J180" s="813" t="s">
        <v>1564</v>
      </c>
      <c r="K180" s="1121"/>
      <c r="L180" s="950" t="s">
        <v>52</v>
      </c>
      <c r="M180" s="1121"/>
      <c r="N180" s="820">
        <v>66216.399999999994</v>
      </c>
      <c r="O180" s="950"/>
      <c r="P180" s="820">
        <v>66216.399999999994</v>
      </c>
      <c r="Q180" s="813" t="s">
        <v>1336</v>
      </c>
      <c r="R180" s="813" t="s">
        <v>1565</v>
      </c>
      <c r="S180" s="12"/>
    </row>
    <row r="181" spans="1:19" s="13" customFormat="1" ht="45" x14ac:dyDescent="0.25">
      <c r="A181" s="1123"/>
      <c r="B181" s="1119"/>
      <c r="C181" s="1119"/>
      <c r="D181" s="1119"/>
      <c r="E181" s="1119"/>
      <c r="F181" s="818"/>
      <c r="G181" s="1120"/>
      <c r="H181" s="70" t="s">
        <v>1282</v>
      </c>
      <c r="I181" s="16" t="s">
        <v>1566</v>
      </c>
      <c r="J181" s="818"/>
      <c r="K181" s="1122"/>
      <c r="L181" s="1119"/>
      <c r="M181" s="1122"/>
      <c r="N181" s="954"/>
      <c r="O181" s="1119"/>
      <c r="P181" s="954"/>
      <c r="Q181" s="818"/>
      <c r="R181" s="818"/>
      <c r="S181" s="12"/>
    </row>
    <row r="182" spans="1:19" s="13" customFormat="1" x14ac:dyDescent="0.25">
      <c r="A182" s="1112"/>
      <c r="B182" s="1119"/>
      <c r="C182" s="1119"/>
      <c r="D182" s="1119"/>
      <c r="E182" s="1119"/>
      <c r="F182" s="818"/>
      <c r="G182" s="1120"/>
      <c r="H182" s="69" t="s">
        <v>1567</v>
      </c>
      <c r="I182" s="69">
        <v>1</v>
      </c>
      <c r="J182" s="818"/>
      <c r="K182" s="1122"/>
      <c r="L182" s="1119"/>
      <c r="M182" s="1122"/>
      <c r="N182" s="954"/>
      <c r="O182" s="1119"/>
      <c r="P182" s="954"/>
      <c r="Q182" s="818"/>
      <c r="R182" s="818"/>
      <c r="S182" s="12"/>
    </row>
    <row r="183" spans="1:19" s="13" customFormat="1" ht="30" x14ac:dyDescent="0.25">
      <c r="A183" s="950">
        <v>65</v>
      </c>
      <c r="B183" s="833" t="s">
        <v>89</v>
      </c>
      <c r="C183" s="833">
        <v>1</v>
      </c>
      <c r="D183" s="832">
        <v>6</v>
      </c>
      <c r="E183" s="832" t="s">
        <v>1568</v>
      </c>
      <c r="F183" s="832" t="s">
        <v>1569</v>
      </c>
      <c r="G183" s="832" t="s">
        <v>170</v>
      </c>
      <c r="H183" s="75" t="s">
        <v>1016</v>
      </c>
      <c r="I183" s="11" t="s">
        <v>39</v>
      </c>
      <c r="J183" s="832" t="s">
        <v>1570</v>
      </c>
      <c r="K183" s="832"/>
      <c r="L183" s="852" t="s">
        <v>52</v>
      </c>
      <c r="M183" s="852"/>
      <c r="N183" s="854">
        <v>27595.23</v>
      </c>
      <c r="O183" s="854"/>
      <c r="P183" s="854">
        <v>22695.23</v>
      </c>
      <c r="Q183" s="807" t="s">
        <v>1346</v>
      </c>
      <c r="R183" s="832" t="s">
        <v>1347</v>
      </c>
      <c r="S183" s="12"/>
    </row>
    <row r="184" spans="1:19" s="13" customFormat="1" ht="30" x14ac:dyDescent="0.25">
      <c r="A184" s="1119"/>
      <c r="B184" s="857"/>
      <c r="C184" s="857"/>
      <c r="D184" s="859"/>
      <c r="E184" s="859"/>
      <c r="F184" s="859"/>
      <c r="G184" s="859"/>
      <c r="H184" s="75" t="s">
        <v>1282</v>
      </c>
      <c r="I184" s="11" t="s">
        <v>1046</v>
      </c>
      <c r="J184" s="859"/>
      <c r="K184" s="859"/>
      <c r="L184" s="859"/>
      <c r="M184" s="859"/>
      <c r="N184" s="857"/>
      <c r="O184" s="857"/>
      <c r="P184" s="857"/>
      <c r="Q184" s="859"/>
      <c r="R184" s="859"/>
      <c r="S184" s="12"/>
    </row>
    <row r="185" spans="1:19" s="18" customFormat="1" x14ac:dyDescent="0.25">
      <c r="A185" s="806">
        <v>66</v>
      </c>
      <c r="B185" s="806" t="s">
        <v>127</v>
      </c>
      <c r="C185" s="806">
        <v>1</v>
      </c>
      <c r="D185" s="807">
        <v>6</v>
      </c>
      <c r="E185" s="807" t="s">
        <v>1571</v>
      </c>
      <c r="F185" s="807" t="s">
        <v>1572</v>
      </c>
      <c r="G185" s="807" t="s">
        <v>1573</v>
      </c>
      <c r="H185" s="667" t="s">
        <v>1300</v>
      </c>
      <c r="I185" s="16" t="s">
        <v>39</v>
      </c>
      <c r="J185" s="807" t="s">
        <v>1574</v>
      </c>
      <c r="K185" s="807"/>
      <c r="L185" s="853" t="s">
        <v>52</v>
      </c>
      <c r="M185" s="853"/>
      <c r="N185" s="825">
        <f>P185+5202.94</f>
        <v>26133.59</v>
      </c>
      <c r="O185" s="825"/>
      <c r="P185" s="825">
        <v>20930.650000000001</v>
      </c>
      <c r="Q185" s="807" t="s">
        <v>1288</v>
      </c>
      <c r="R185" s="807" t="s">
        <v>1289</v>
      </c>
      <c r="S185" s="17"/>
    </row>
    <row r="186" spans="1:19" s="18" customFormat="1" ht="30" x14ac:dyDescent="0.25">
      <c r="A186" s="806"/>
      <c r="B186" s="806"/>
      <c r="C186" s="806"/>
      <c r="D186" s="807"/>
      <c r="E186" s="807"/>
      <c r="F186" s="807"/>
      <c r="G186" s="807"/>
      <c r="H186" s="667" t="s">
        <v>1302</v>
      </c>
      <c r="I186" s="16" t="s">
        <v>1575</v>
      </c>
      <c r="J186" s="807"/>
      <c r="K186" s="807"/>
      <c r="L186" s="807"/>
      <c r="M186" s="807"/>
      <c r="N186" s="806"/>
      <c r="O186" s="806"/>
      <c r="P186" s="806"/>
      <c r="Q186" s="807"/>
      <c r="R186" s="807"/>
      <c r="S186" s="17"/>
    </row>
    <row r="187" spans="1:19" s="18" customFormat="1" x14ac:dyDescent="0.25">
      <c r="A187" s="806"/>
      <c r="B187" s="806"/>
      <c r="C187" s="806"/>
      <c r="D187" s="807"/>
      <c r="E187" s="807"/>
      <c r="F187" s="807"/>
      <c r="G187" s="807"/>
      <c r="H187" s="667" t="s">
        <v>1213</v>
      </c>
      <c r="I187" s="16" t="s">
        <v>39</v>
      </c>
      <c r="J187" s="807"/>
      <c r="K187" s="807"/>
      <c r="L187" s="807"/>
      <c r="M187" s="807"/>
      <c r="N187" s="806"/>
      <c r="O187" s="806"/>
      <c r="P187" s="806"/>
      <c r="Q187" s="807"/>
      <c r="R187" s="807"/>
      <c r="S187" s="17"/>
    </row>
    <row r="188" spans="1:19" s="18" customFormat="1" ht="30" x14ac:dyDescent="0.25">
      <c r="A188" s="806"/>
      <c r="B188" s="806"/>
      <c r="C188" s="806"/>
      <c r="D188" s="807"/>
      <c r="E188" s="807"/>
      <c r="F188" s="807"/>
      <c r="G188" s="807"/>
      <c r="H188" s="667" t="s">
        <v>1304</v>
      </c>
      <c r="I188" s="16" t="s">
        <v>1576</v>
      </c>
      <c r="J188" s="807"/>
      <c r="K188" s="807"/>
      <c r="L188" s="807"/>
      <c r="M188" s="807"/>
      <c r="N188" s="806"/>
      <c r="O188" s="806"/>
      <c r="P188" s="806"/>
      <c r="Q188" s="807"/>
      <c r="R188" s="807"/>
      <c r="S188" s="17"/>
    </row>
    <row r="189" spans="1:19" s="13" customFormat="1" ht="30" x14ac:dyDescent="0.25">
      <c r="A189" s="950">
        <v>67</v>
      </c>
      <c r="B189" s="833" t="s">
        <v>68</v>
      </c>
      <c r="C189" s="833">
        <v>1</v>
      </c>
      <c r="D189" s="832">
        <v>6</v>
      </c>
      <c r="E189" s="832" t="s">
        <v>1577</v>
      </c>
      <c r="F189" s="832" t="s">
        <v>1578</v>
      </c>
      <c r="G189" s="832" t="s">
        <v>170</v>
      </c>
      <c r="H189" s="75" t="s">
        <v>1016</v>
      </c>
      <c r="I189" s="11" t="s">
        <v>39</v>
      </c>
      <c r="J189" s="832" t="s">
        <v>1579</v>
      </c>
      <c r="K189" s="832"/>
      <c r="L189" s="852" t="s">
        <v>52</v>
      </c>
      <c r="M189" s="852"/>
      <c r="N189" s="854">
        <v>35593</v>
      </c>
      <c r="O189" s="854"/>
      <c r="P189" s="854">
        <v>28782</v>
      </c>
      <c r="Q189" s="832" t="s">
        <v>1346</v>
      </c>
      <c r="R189" s="832" t="s">
        <v>1347</v>
      </c>
      <c r="S189" s="12"/>
    </row>
    <row r="190" spans="1:19" s="13" customFormat="1" ht="30" x14ac:dyDescent="0.25">
      <c r="A190" s="1119"/>
      <c r="B190" s="857"/>
      <c r="C190" s="857"/>
      <c r="D190" s="859"/>
      <c r="E190" s="859"/>
      <c r="F190" s="859"/>
      <c r="G190" s="859"/>
      <c r="H190" s="75" t="s">
        <v>1282</v>
      </c>
      <c r="I190" s="11" t="s">
        <v>1008</v>
      </c>
      <c r="J190" s="859"/>
      <c r="K190" s="859"/>
      <c r="L190" s="859"/>
      <c r="M190" s="859"/>
      <c r="N190" s="857"/>
      <c r="O190" s="857"/>
      <c r="P190" s="857"/>
      <c r="Q190" s="859"/>
      <c r="R190" s="859"/>
      <c r="S190" s="12"/>
    </row>
    <row r="191" spans="1:19" s="13" customFormat="1" ht="51.75" customHeight="1" x14ac:dyDescent="0.25">
      <c r="A191" s="880">
        <v>68</v>
      </c>
      <c r="B191" s="833" t="s">
        <v>68</v>
      </c>
      <c r="C191" s="833">
        <v>1</v>
      </c>
      <c r="D191" s="832">
        <v>6</v>
      </c>
      <c r="E191" s="832" t="s">
        <v>1580</v>
      </c>
      <c r="F191" s="832" t="s">
        <v>1581</v>
      </c>
      <c r="G191" s="832" t="s">
        <v>170</v>
      </c>
      <c r="H191" s="75" t="s">
        <v>1016</v>
      </c>
      <c r="I191" s="11" t="s">
        <v>39</v>
      </c>
      <c r="J191" s="832" t="s">
        <v>1582</v>
      </c>
      <c r="K191" s="832"/>
      <c r="L191" s="852" t="s">
        <v>52</v>
      </c>
      <c r="M191" s="852"/>
      <c r="N191" s="854">
        <v>33057.54</v>
      </c>
      <c r="O191" s="854"/>
      <c r="P191" s="854">
        <v>29320.799999999999</v>
      </c>
      <c r="Q191" s="832" t="s">
        <v>1288</v>
      </c>
      <c r="R191" s="832" t="s">
        <v>1289</v>
      </c>
      <c r="S191" s="12"/>
    </row>
    <row r="192" spans="1:19" s="13" customFormat="1" ht="69.75" customHeight="1" x14ac:dyDescent="0.25">
      <c r="A192" s="1112"/>
      <c r="B192" s="857"/>
      <c r="C192" s="857"/>
      <c r="D192" s="859"/>
      <c r="E192" s="859"/>
      <c r="F192" s="859"/>
      <c r="G192" s="859"/>
      <c r="H192" s="75" t="s">
        <v>1282</v>
      </c>
      <c r="I192" s="11" t="s">
        <v>1449</v>
      </c>
      <c r="J192" s="859"/>
      <c r="K192" s="859"/>
      <c r="L192" s="859"/>
      <c r="M192" s="859"/>
      <c r="N192" s="857"/>
      <c r="O192" s="857"/>
      <c r="P192" s="857"/>
      <c r="Q192" s="859"/>
      <c r="R192" s="859"/>
      <c r="S192" s="12"/>
    </row>
    <row r="193" spans="1:19" s="18" customFormat="1" ht="28.5" customHeight="1" x14ac:dyDescent="0.25">
      <c r="A193" s="804">
        <v>69</v>
      </c>
      <c r="B193" s="806" t="s">
        <v>68</v>
      </c>
      <c r="C193" s="806">
        <v>1</v>
      </c>
      <c r="D193" s="807">
        <v>6</v>
      </c>
      <c r="E193" s="807" t="s">
        <v>1583</v>
      </c>
      <c r="F193" s="807" t="s">
        <v>1584</v>
      </c>
      <c r="G193" s="807" t="s">
        <v>634</v>
      </c>
      <c r="H193" s="667" t="s">
        <v>1300</v>
      </c>
      <c r="I193" s="16" t="s">
        <v>39</v>
      </c>
      <c r="J193" s="807" t="s">
        <v>1585</v>
      </c>
      <c r="K193" s="853"/>
      <c r="L193" s="853" t="s">
        <v>52</v>
      </c>
      <c r="M193" s="853"/>
      <c r="N193" s="825">
        <f>P193+2810.21</f>
        <v>12460.400000000001</v>
      </c>
      <c r="O193" s="825"/>
      <c r="P193" s="825">
        <v>9650.19</v>
      </c>
      <c r="Q193" s="807" t="s">
        <v>1288</v>
      </c>
      <c r="R193" s="807" t="s">
        <v>1289</v>
      </c>
      <c r="S193" s="17"/>
    </row>
    <row r="194" spans="1:19" s="18" customFormat="1" ht="63" customHeight="1" x14ac:dyDescent="0.25">
      <c r="A194" s="849"/>
      <c r="B194" s="806"/>
      <c r="C194" s="806"/>
      <c r="D194" s="807"/>
      <c r="E194" s="807"/>
      <c r="F194" s="807"/>
      <c r="G194" s="807"/>
      <c r="H194" s="667" t="s">
        <v>1302</v>
      </c>
      <c r="I194" s="16" t="s">
        <v>1575</v>
      </c>
      <c r="J194" s="807"/>
      <c r="K194" s="807"/>
      <c r="L194" s="807"/>
      <c r="M194" s="807"/>
      <c r="N194" s="806"/>
      <c r="O194" s="806"/>
      <c r="P194" s="806"/>
      <c r="Q194" s="807"/>
      <c r="R194" s="807"/>
      <c r="S194" s="17"/>
    </row>
    <row r="195" spans="1:19" s="13" customFormat="1" ht="22.5" customHeight="1" x14ac:dyDescent="0.25">
      <c r="A195" s="950">
        <v>70</v>
      </c>
      <c r="B195" s="833" t="s">
        <v>161</v>
      </c>
      <c r="C195" s="833">
        <v>1</v>
      </c>
      <c r="D195" s="832">
        <v>6</v>
      </c>
      <c r="E195" s="832" t="s">
        <v>1586</v>
      </c>
      <c r="F195" s="832" t="s">
        <v>1587</v>
      </c>
      <c r="G195" s="832" t="s">
        <v>634</v>
      </c>
      <c r="H195" s="75" t="s">
        <v>1300</v>
      </c>
      <c r="I195" s="11" t="s">
        <v>39</v>
      </c>
      <c r="J195" s="832" t="s">
        <v>1315</v>
      </c>
      <c r="K195" s="832"/>
      <c r="L195" s="852" t="s">
        <v>124</v>
      </c>
      <c r="M195" s="852"/>
      <c r="N195" s="854">
        <v>9486.7999999999993</v>
      </c>
      <c r="O195" s="854"/>
      <c r="P195" s="854">
        <v>7435.2</v>
      </c>
      <c r="Q195" s="832" t="s">
        <v>1288</v>
      </c>
      <c r="R195" s="832" t="s">
        <v>1289</v>
      </c>
      <c r="S195" s="12"/>
    </row>
    <row r="196" spans="1:19" s="13" customFormat="1" ht="72.75" customHeight="1" x14ac:dyDescent="0.25">
      <c r="A196" s="1119"/>
      <c r="B196" s="857"/>
      <c r="C196" s="857"/>
      <c r="D196" s="859"/>
      <c r="E196" s="859"/>
      <c r="F196" s="859"/>
      <c r="G196" s="859"/>
      <c r="H196" s="75" t="s">
        <v>1302</v>
      </c>
      <c r="I196" s="11" t="s">
        <v>989</v>
      </c>
      <c r="J196" s="859"/>
      <c r="K196" s="859"/>
      <c r="L196" s="859"/>
      <c r="M196" s="859"/>
      <c r="N196" s="857"/>
      <c r="O196" s="857"/>
      <c r="P196" s="857"/>
      <c r="Q196" s="859"/>
      <c r="R196" s="859"/>
      <c r="S196" s="12"/>
    </row>
    <row r="197" spans="1:19" s="13" customFormat="1" ht="36.75" customHeight="1" x14ac:dyDescent="0.25">
      <c r="A197" s="950">
        <v>71</v>
      </c>
      <c r="B197" s="833" t="s">
        <v>662</v>
      </c>
      <c r="C197" s="833">
        <v>1</v>
      </c>
      <c r="D197" s="832">
        <v>9</v>
      </c>
      <c r="E197" s="832" t="s">
        <v>1588</v>
      </c>
      <c r="F197" s="832" t="s">
        <v>1589</v>
      </c>
      <c r="G197" s="832" t="s">
        <v>170</v>
      </c>
      <c r="H197" s="75" t="s">
        <v>1016</v>
      </c>
      <c r="I197" s="11" t="s">
        <v>39</v>
      </c>
      <c r="J197" s="832" t="s">
        <v>1590</v>
      </c>
      <c r="K197" s="819"/>
      <c r="L197" s="852" t="s">
        <v>52</v>
      </c>
      <c r="M197" s="852"/>
      <c r="N197" s="854">
        <v>36398.1</v>
      </c>
      <c r="O197" s="854"/>
      <c r="P197" s="854">
        <v>32985</v>
      </c>
      <c r="Q197" s="832" t="s">
        <v>1288</v>
      </c>
      <c r="R197" s="832" t="s">
        <v>1289</v>
      </c>
      <c r="S197" s="12"/>
    </row>
    <row r="198" spans="1:19" s="13" customFormat="1" ht="52.5" customHeight="1" x14ac:dyDescent="0.25">
      <c r="A198" s="1119"/>
      <c r="B198" s="857"/>
      <c r="C198" s="857"/>
      <c r="D198" s="859"/>
      <c r="E198" s="859"/>
      <c r="F198" s="859"/>
      <c r="G198" s="859"/>
      <c r="H198" s="75" t="s">
        <v>1282</v>
      </c>
      <c r="I198" s="11" t="s">
        <v>1261</v>
      </c>
      <c r="J198" s="859"/>
      <c r="K198" s="859"/>
      <c r="L198" s="859"/>
      <c r="M198" s="859"/>
      <c r="N198" s="857"/>
      <c r="O198" s="857"/>
      <c r="P198" s="857"/>
      <c r="Q198" s="859"/>
      <c r="R198" s="859"/>
      <c r="S198" s="12"/>
    </row>
    <row r="199" spans="1:19" s="13" customFormat="1" ht="30" x14ac:dyDescent="0.25">
      <c r="A199" s="880">
        <v>72</v>
      </c>
      <c r="B199" s="833" t="s">
        <v>89</v>
      </c>
      <c r="C199" s="833">
        <v>1</v>
      </c>
      <c r="D199" s="832">
        <v>9</v>
      </c>
      <c r="E199" s="832" t="s">
        <v>1591</v>
      </c>
      <c r="F199" s="832" t="s">
        <v>1592</v>
      </c>
      <c r="G199" s="807" t="s">
        <v>1593</v>
      </c>
      <c r="H199" s="75" t="s">
        <v>1016</v>
      </c>
      <c r="I199" s="11" t="s">
        <v>1076</v>
      </c>
      <c r="J199" s="832" t="s">
        <v>1594</v>
      </c>
      <c r="K199" s="832"/>
      <c r="L199" s="852" t="s">
        <v>52</v>
      </c>
      <c r="M199" s="852"/>
      <c r="N199" s="854">
        <v>98050.240000000005</v>
      </c>
      <c r="O199" s="854"/>
      <c r="P199" s="854">
        <v>98050.240000000005</v>
      </c>
      <c r="Q199" s="832" t="s">
        <v>1336</v>
      </c>
      <c r="R199" s="832" t="s">
        <v>1595</v>
      </c>
      <c r="S199" s="12"/>
    </row>
    <row r="200" spans="1:19" s="13" customFormat="1" ht="30" x14ac:dyDescent="0.25">
      <c r="A200" s="1123"/>
      <c r="B200" s="857"/>
      <c r="C200" s="857"/>
      <c r="D200" s="859"/>
      <c r="E200" s="859"/>
      <c r="F200" s="859"/>
      <c r="G200" s="859"/>
      <c r="H200" s="75" t="s">
        <v>1282</v>
      </c>
      <c r="I200" s="11" t="s">
        <v>1596</v>
      </c>
      <c r="J200" s="859"/>
      <c r="K200" s="859"/>
      <c r="L200" s="859"/>
      <c r="M200" s="859"/>
      <c r="N200" s="857"/>
      <c r="O200" s="857"/>
      <c r="P200" s="857"/>
      <c r="Q200" s="859"/>
      <c r="R200" s="859"/>
      <c r="S200" s="12"/>
    </row>
    <row r="201" spans="1:19" s="13" customFormat="1" ht="30" x14ac:dyDescent="0.25">
      <c r="A201" s="1123"/>
      <c r="B201" s="857"/>
      <c r="C201" s="857"/>
      <c r="D201" s="859"/>
      <c r="E201" s="859"/>
      <c r="F201" s="859"/>
      <c r="G201" s="859"/>
      <c r="H201" s="75" t="s">
        <v>1597</v>
      </c>
      <c r="I201" s="11" t="s">
        <v>999</v>
      </c>
      <c r="J201" s="859"/>
      <c r="K201" s="859"/>
      <c r="L201" s="859"/>
      <c r="M201" s="859"/>
      <c r="N201" s="857"/>
      <c r="O201" s="857"/>
      <c r="P201" s="857"/>
      <c r="Q201" s="859"/>
      <c r="R201" s="859"/>
      <c r="S201" s="12"/>
    </row>
    <row r="202" spans="1:19" s="13" customFormat="1" ht="75" x14ac:dyDescent="0.25">
      <c r="A202" s="1112"/>
      <c r="B202" s="857"/>
      <c r="C202" s="857"/>
      <c r="D202" s="859"/>
      <c r="E202" s="859"/>
      <c r="F202" s="859"/>
      <c r="G202" s="859"/>
      <c r="H202" s="75" t="s">
        <v>1598</v>
      </c>
      <c r="I202" s="11" t="s">
        <v>193</v>
      </c>
      <c r="J202" s="859"/>
      <c r="K202" s="859"/>
      <c r="L202" s="859"/>
      <c r="M202" s="859"/>
      <c r="N202" s="857"/>
      <c r="O202" s="857"/>
      <c r="P202" s="857"/>
      <c r="Q202" s="859"/>
      <c r="R202" s="859"/>
      <c r="S202" s="12"/>
    </row>
    <row r="203" spans="1:19" s="18" customFormat="1" ht="45" x14ac:dyDescent="0.25">
      <c r="A203" s="804">
        <v>73</v>
      </c>
      <c r="B203" s="806" t="s">
        <v>127</v>
      </c>
      <c r="C203" s="806">
        <v>2.2999999999999998</v>
      </c>
      <c r="D203" s="806">
        <v>10</v>
      </c>
      <c r="E203" s="807" t="s">
        <v>1599</v>
      </c>
      <c r="F203" s="807" t="s">
        <v>1600</v>
      </c>
      <c r="G203" s="807" t="s">
        <v>1601</v>
      </c>
      <c r="H203" s="667" t="s">
        <v>1602</v>
      </c>
      <c r="I203" s="672">
        <v>1</v>
      </c>
      <c r="J203" s="807" t="s">
        <v>1603</v>
      </c>
      <c r="K203" s="1111"/>
      <c r="L203" s="806" t="s">
        <v>124</v>
      </c>
      <c r="M203" s="1111"/>
      <c r="N203" s="825">
        <f>P203+61401.07</f>
        <v>120637.07</v>
      </c>
      <c r="O203" s="1111"/>
      <c r="P203" s="825">
        <v>59236</v>
      </c>
      <c r="Q203" s="807" t="s">
        <v>1365</v>
      </c>
      <c r="R203" s="807" t="s">
        <v>1604</v>
      </c>
      <c r="S203" s="17"/>
    </row>
    <row r="204" spans="1:19" s="18" customFormat="1" x14ac:dyDescent="0.25">
      <c r="A204" s="805"/>
      <c r="B204" s="806"/>
      <c r="C204" s="806"/>
      <c r="D204" s="806"/>
      <c r="E204" s="807"/>
      <c r="F204" s="807"/>
      <c r="G204" s="807"/>
      <c r="H204" s="672" t="s">
        <v>1217</v>
      </c>
      <c r="I204" s="672">
        <v>500</v>
      </c>
      <c r="J204" s="807"/>
      <c r="K204" s="1111"/>
      <c r="L204" s="806"/>
      <c r="M204" s="1111"/>
      <c r="N204" s="825"/>
      <c r="O204" s="1111"/>
      <c r="P204" s="825"/>
      <c r="Q204" s="807"/>
      <c r="R204" s="807"/>
      <c r="S204" s="17"/>
    </row>
    <row r="205" spans="1:19" s="18" customFormat="1" x14ac:dyDescent="0.25">
      <c r="A205" s="805"/>
      <c r="B205" s="806"/>
      <c r="C205" s="806"/>
      <c r="D205" s="806"/>
      <c r="E205" s="807"/>
      <c r="F205" s="807"/>
      <c r="G205" s="807"/>
      <c r="H205" s="672" t="s">
        <v>1381</v>
      </c>
      <c r="I205" s="733">
        <v>10000</v>
      </c>
      <c r="J205" s="807"/>
      <c r="K205" s="1111"/>
      <c r="L205" s="806"/>
      <c r="M205" s="1111"/>
      <c r="N205" s="825"/>
      <c r="O205" s="1111"/>
      <c r="P205" s="825"/>
      <c r="Q205" s="807"/>
      <c r="R205" s="807"/>
      <c r="S205" s="17"/>
    </row>
    <row r="206" spans="1:19" s="18" customFormat="1" x14ac:dyDescent="0.25">
      <c r="A206" s="805"/>
      <c r="B206" s="806"/>
      <c r="C206" s="806"/>
      <c r="D206" s="806"/>
      <c r="E206" s="807"/>
      <c r="F206" s="807"/>
      <c r="G206" s="807"/>
      <c r="H206" s="672" t="s">
        <v>1263</v>
      </c>
      <c r="I206" s="672">
        <v>6</v>
      </c>
      <c r="J206" s="807"/>
      <c r="K206" s="1111"/>
      <c r="L206" s="806"/>
      <c r="M206" s="1111"/>
      <c r="N206" s="825"/>
      <c r="O206" s="1111"/>
      <c r="P206" s="825"/>
      <c r="Q206" s="807"/>
      <c r="R206" s="807"/>
      <c r="S206" s="17"/>
    </row>
    <row r="207" spans="1:19" s="18" customFormat="1" ht="30" x14ac:dyDescent="0.25">
      <c r="A207" s="805"/>
      <c r="B207" s="806"/>
      <c r="C207" s="806"/>
      <c r="D207" s="806"/>
      <c r="E207" s="807"/>
      <c r="F207" s="807"/>
      <c r="G207" s="807"/>
      <c r="H207" s="667" t="s">
        <v>1597</v>
      </c>
      <c r="I207" s="672">
        <v>1</v>
      </c>
      <c r="J207" s="807"/>
      <c r="K207" s="1111"/>
      <c r="L207" s="806"/>
      <c r="M207" s="1111"/>
      <c r="N207" s="825"/>
      <c r="O207" s="1111"/>
      <c r="P207" s="825"/>
      <c r="Q207" s="807"/>
      <c r="R207" s="807"/>
      <c r="S207" s="17"/>
    </row>
    <row r="208" spans="1:19" s="18" customFormat="1" x14ac:dyDescent="0.25">
      <c r="A208" s="805"/>
      <c r="B208" s="806"/>
      <c r="C208" s="806"/>
      <c r="D208" s="806"/>
      <c r="E208" s="807"/>
      <c r="F208" s="807"/>
      <c r="G208" s="807"/>
      <c r="H208" s="672" t="s">
        <v>1213</v>
      </c>
      <c r="I208" s="672">
        <v>2</v>
      </c>
      <c r="J208" s="807"/>
      <c r="K208" s="1111"/>
      <c r="L208" s="806"/>
      <c r="M208" s="1111"/>
      <c r="N208" s="825"/>
      <c r="O208" s="1111"/>
      <c r="P208" s="825"/>
      <c r="Q208" s="807"/>
      <c r="R208" s="807"/>
      <c r="S208" s="17"/>
    </row>
    <row r="209" spans="1:19" s="18" customFormat="1" ht="30" x14ac:dyDescent="0.25">
      <c r="A209" s="805"/>
      <c r="B209" s="806"/>
      <c r="C209" s="806"/>
      <c r="D209" s="806"/>
      <c r="E209" s="807"/>
      <c r="F209" s="807"/>
      <c r="G209" s="807"/>
      <c r="H209" s="667" t="s">
        <v>1304</v>
      </c>
      <c r="I209" s="672">
        <f>10+3</f>
        <v>13</v>
      </c>
      <c r="J209" s="807"/>
      <c r="K209" s="1111"/>
      <c r="L209" s="806"/>
      <c r="M209" s="1111"/>
      <c r="N209" s="825"/>
      <c r="O209" s="1111"/>
      <c r="P209" s="825"/>
      <c r="Q209" s="807"/>
      <c r="R209" s="807"/>
      <c r="S209" s="17"/>
    </row>
    <row r="210" spans="1:19" s="18" customFormat="1" ht="30" x14ac:dyDescent="0.25">
      <c r="A210" s="849"/>
      <c r="B210" s="806"/>
      <c r="C210" s="806"/>
      <c r="D210" s="806"/>
      <c r="E210" s="807"/>
      <c r="F210" s="807"/>
      <c r="G210" s="807"/>
      <c r="H210" s="667" t="s">
        <v>1597</v>
      </c>
      <c r="I210" s="672">
        <v>0</v>
      </c>
      <c r="J210" s="807"/>
      <c r="K210" s="1111"/>
      <c r="L210" s="806"/>
      <c r="M210" s="1111"/>
      <c r="N210" s="825"/>
      <c r="O210" s="1111"/>
      <c r="P210" s="825"/>
      <c r="Q210" s="807"/>
      <c r="R210" s="807"/>
      <c r="S210" s="17"/>
    </row>
    <row r="211" spans="1:19" s="18" customFormat="1" ht="67.5" customHeight="1" x14ac:dyDescent="0.25">
      <c r="A211" s="804">
        <v>74</v>
      </c>
      <c r="B211" s="806" t="s">
        <v>127</v>
      </c>
      <c r="C211" s="806">
        <v>3</v>
      </c>
      <c r="D211" s="807">
        <v>10</v>
      </c>
      <c r="E211" s="807" t="s">
        <v>1605</v>
      </c>
      <c r="F211" s="807" t="s">
        <v>1606</v>
      </c>
      <c r="G211" s="807" t="s">
        <v>1608</v>
      </c>
      <c r="H211" s="667" t="s">
        <v>1609</v>
      </c>
      <c r="I211" s="667">
        <v>1</v>
      </c>
      <c r="J211" s="807" t="s">
        <v>1607</v>
      </c>
      <c r="K211" s="807"/>
      <c r="L211" s="853" t="s">
        <v>73</v>
      </c>
      <c r="M211" s="853"/>
      <c r="N211" s="825">
        <f>P211+2970.62</f>
        <v>18824.810000000001</v>
      </c>
      <c r="O211" s="825"/>
      <c r="P211" s="825">
        <v>15854.19</v>
      </c>
      <c r="Q211" s="807" t="s">
        <v>1288</v>
      </c>
      <c r="R211" s="807" t="s">
        <v>1289</v>
      </c>
      <c r="S211" s="17"/>
    </row>
    <row r="212" spans="1:19" s="18" customFormat="1" ht="63.75" customHeight="1" x14ac:dyDescent="0.25">
      <c r="A212" s="849"/>
      <c r="B212" s="806"/>
      <c r="C212" s="806"/>
      <c r="D212" s="807"/>
      <c r="E212" s="807"/>
      <c r="F212" s="807"/>
      <c r="G212" s="807"/>
      <c r="H212" s="667" t="s">
        <v>1205</v>
      </c>
      <c r="I212" s="16" t="s">
        <v>1387</v>
      </c>
      <c r="J212" s="807"/>
      <c r="K212" s="807"/>
      <c r="L212" s="807"/>
      <c r="M212" s="807"/>
      <c r="N212" s="806"/>
      <c r="O212" s="806"/>
      <c r="P212" s="806"/>
      <c r="Q212" s="807"/>
      <c r="R212" s="807"/>
      <c r="S212" s="17"/>
    </row>
    <row r="213" spans="1:19" s="13" customFormat="1" ht="75.75" customHeight="1" x14ac:dyDescent="0.25">
      <c r="A213" s="72">
        <v>75</v>
      </c>
      <c r="B213" s="90" t="s">
        <v>89</v>
      </c>
      <c r="C213" s="90">
        <v>3</v>
      </c>
      <c r="D213" s="75">
        <v>10</v>
      </c>
      <c r="E213" s="75" t="s">
        <v>1610</v>
      </c>
      <c r="F213" s="75" t="s">
        <v>1611</v>
      </c>
      <c r="G213" s="75" t="s">
        <v>1612</v>
      </c>
      <c r="H213" s="75" t="s">
        <v>1602</v>
      </c>
      <c r="I213" s="11" t="s">
        <v>39</v>
      </c>
      <c r="J213" s="75" t="s">
        <v>1613</v>
      </c>
      <c r="K213" s="71"/>
      <c r="L213" s="99" t="s">
        <v>73</v>
      </c>
      <c r="M213" s="79"/>
      <c r="N213" s="79">
        <v>10754.15</v>
      </c>
      <c r="O213" s="79"/>
      <c r="P213" s="79">
        <v>8204.15</v>
      </c>
      <c r="Q213" s="92" t="s">
        <v>1375</v>
      </c>
      <c r="R213" s="75" t="s">
        <v>1376</v>
      </c>
      <c r="S213" s="12"/>
    </row>
    <row r="214" spans="1:19" s="18" customFormat="1" ht="45" customHeight="1" x14ac:dyDescent="0.25">
      <c r="A214" s="806">
        <v>76</v>
      </c>
      <c r="B214" s="806" t="s">
        <v>68</v>
      </c>
      <c r="C214" s="806">
        <v>5</v>
      </c>
      <c r="D214" s="807">
        <v>11</v>
      </c>
      <c r="E214" s="807" t="s">
        <v>1423</v>
      </c>
      <c r="F214" s="807" t="s">
        <v>1614</v>
      </c>
      <c r="G214" s="807" t="s">
        <v>1615</v>
      </c>
      <c r="H214" s="667" t="s">
        <v>1602</v>
      </c>
      <c r="I214" s="667">
        <v>1</v>
      </c>
      <c r="J214" s="807" t="s">
        <v>1616</v>
      </c>
      <c r="K214" s="807"/>
      <c r="L214" s="853" t="s">
        <v>52</v>
      </c>
      <c r="M214" s="853"/>
      <c r="N214" s="825">
        <f>P214+3000+8710</f>
        <v>41129</v>
      </c>
      <c r="O214" s="825"/>
      <c r="P214" s="825">
        <v>29419</v>
      </c>
      <c r="Q214" s="807" t="s">
        <v>1427</v>
      </c>
      <c r="R214" s="807" t="s">
        <v>1428</v>
      </c>
      <c r="S214" s="17"/>
    </row>
    <row r="215" spans="1:19" s="18" customFormat="1" x14ac:dyDescent="0.25">
      <c r="A215" s="806"/>
      <c r="B215" s="806"/>
      <c r="C215" s="806"/>
      <c r="D215" s="807"/>
      <c r="E215" s="807"/>
      <c r="F215" s="807"/>
      <c r="G215" s="807"/>
      <c r="H215" s="667" t="s">
        <v>1213</v>
      </c>
      <c r="I215" s="667">
        <v>2</v>
      </c>
      <c r="J215" s="807"/>
      <c r="K215" s="807"/>
      <c r="L215" s="807"/>
      <c r="M215" s="807"/>
      <c r="N215" s="806"/>
      <c r="O215" s="806"/>
      <c r="P215" s="806"/>
      <c r="Q215" s="807"/>
      <c r="R215" s="807"/>
      <c r="S215" s="17"/>
    </row>
    <row r="216" spans="1:19" s="18" customFormat="1" ht="30" x14ac:dyDescent="0.25">
      <c r="A216" s="806"/>
      <c r="B216" s="806"/>
      <c r="C216" s="806"/>
      <c r="D216" s="807"/>
      <c r="E216" s="807"/>
      <c r="F216" s="807"/>
      <c r="G216" s="807"/>
      <c r="H216" s="667" t="s">
        <v>1304</v>
      </c>
      <c r="I216" s="667">
        <v>88</v>
      </c>
      <c r="J216" s="807"/>
      <c r="K216" s="807"/>
      <c r="L216" s="807"/>
      <c r="M216" s="807"/>
      <c r="N216" s="806"/>
      <c r="O216" s="806"/>
      <c r="P216" s="806"/>
      <c r="Q216" s="807"/>
      <c r="R216" s="807"/>
      <c r="S216" s="17"/>
    </row>
    <row r="217" spans="1:19" s="13" customFormat="1" x14ac:dyDescent="0.25">
      <c r="A217" s="880">
        <v>77</v>
      </c>
      <c r="B217" s="950" t="s">
        <v>68</v>
      </c>
      <c r="C217" s="950">
        <v>5</v>
      </c>
      <c r="D217" s="950">
        <v>11</v>
      </c>
      <c r="E217" s="813" t="s">
        <v>1617</v>
      </c>
      <c r="F217" s="813" t="s">
        <v>1618</v>
      </c>
      <c r="G217" s="950" t="s">
        <v>1619</v>
      </c>
      <c r="H217" s="70" t="s">
        <v>998</v>
      </c>
      <c r="I217" s="69">
        <f>5+5</f>
        <v>10</v>
      </c>
      <c r="J217" s="950" t="s">
        <v>1620</v>
      </c>
      <c r="K217" s="1121"/>
      <c r="L217" s="950" t="s">
        <v>124</v>
      </c>
      <c r="M217" s="1121"/>
      <c r="N217" s="820">
        <v>17964</v>
      </c>
      <c r="O217" s="1121"/>
      <c r="P217" s="820">
        <v>15900</v>
      </c>
      <c r="Q217" s="950" t="s">
        <v>1621</v>
      </c>
      <c r="R217" s="813" t="s">
        <v>1622</v>
      </c>
      <c r="S217" s="12"/>
    </row>
    <row r="218" spans="1:19" s="13" customFormat="1" ht="30" x14ac:dyDescent="0.25">
      <c r="A218" s="1123"/>
      <c r="B218" s="1119"/>
      <c r="C218" s="1119"/>
      <c r="D218" s="1119"/>
      <c r="E218" s="818"/>
      <c r="F218" s="818"/>
      <c r="G218" s="1119"/>
      <c r="H218" s="70" t="s">
        <v>1296</v>
      </c>
      <c r="I218" s="69">
        <f>25+50</f>
        <v>75</v>
      </c>
      <c r="J218" s="1119"/>
      <c r="K218" s="1122"/>
      <c r="L218" s="1119"/>
      <c r="M218" s="1122"/>
      <c r="N218" s="954"/>
      <c r="O218" s="1122"/>
      <c r="P218" s="954"/>
      <c r="Q218" s="1119"/>
      <c r="R218" s="818"/>
      <c r="S218" s="12"/>
    </row>
    <row r="219" spans="1:19" s="13" customFormat="1" x14ac:dyDescent="0.25">
      <c r="A219" s="1123"/>
      <c r="B219" s="1119"/>
      <c r="C219" s="1119"/>
      <c r="D219" s="1119"/>
      <c r="E219" s="818"/>
      <c r="F219" s="818"/>
      <c r="G219" s="1119"/>
      <c r="H219" s="70" t="s">
        <v>1213</v>
      </c>
      <c r="I219" s="69">
        <v>1</v>
      </c>
      <c r="J219" s="1119"/>
      <c r="K219" s="1122"/>
      <c r="L219" s="1119"/>
      <c r="M219" s="1122"/>
      <c r="N219" s="954"/>
      <c r="O219" s="1122"/>
      <c r="P219" s="954"/>
      <c r="Q219" s="1119"/>
      <c r="R219" s="818"/>
      <c r="S219" s="12"/>
    </row>
    <row r="220" spans="1:19" s="13" customFormat="1" ht="30" x14ac:dyDescent="0.25">
      <c r="A220" s="1112"/>
      <c r="B220" s="1119"/>
      <c r="C220" s="1119"/>
      <c r="D220" s="1119"/>
      <c r="E220" s="818"/>
      <c r="F220" s="818"/>
      <c r="G220" s="1119"/>
      <c r="H220" s="70" t="s">
        <v>1304</v>
      </c>
      <c r="I220" s="69">
        <v>10</v>
      </c>
      <c r="J220" s="1119"/>
      <c r="K220" s="1122"/>
      <c r="L220" s="1119"/>
      <c r="M220" s="1122"/>
      <c r="N220" s="954"/>
      <c r="O220" s="1122"/>
      <c r="P220" s="954"/>
      <c r="Q220" s="1119"/>
      <c r="R220" s="818"/>
      <c r="S220" s="12"/>
    </row>
    <row r="221" spans="1:19" s="13" customFormat="1" ht="120" x14ac:dyDescent="0.25">
      <c r="A221" s="73">
        <v>78</v>
      </c>
      <c r="B221" s="90" t="s">
        <v>68</v>
      </c>
      <c r="C221" s="90">
        <v>5</v>
      </c>
      <c r="D221" s="75">
        <v>11</v>
      </c>
      <c r="E221" s="75" t="s">
        <v>1623</v>
      </c>
      <c r="F221" s="75" t="s">
        <v>1624</v>
      </c>
      <c r="G221" s="75" t="s">
        <v>973</v>
      </c>
      <c r="H221" s="75" t="s">
        <v>1440</v>
      </c>
      <c r="I221" s="11" t="s">
        <v>39</v>
      </c>
      <c r="J221" s="75" t="s">
        <v>1625</v>
      </c>
      <c r="K221" s="93"/>
      <c r="L221" s="99" t="s">
        <v>124</v>
      </c>
      <c r="M221" s="79"/>
      <c r="N221" s="79">
        <v>40000</v>
      </c>
      <c r="O221" s="79"/>
      <c r="P221" s="79">
        <v>40000</v>
      </c>
      <c r="Q221" s="75" t="s">
        <v>1626</v>
      </c>
      <c r="R221" s="75" t="s">
        <v>1443</v>
      </c>
      <c r="S221" s="12"/>
    </row>
    <row r="222" spans="1:19" s="13" customFormat="1" ht="30" x14ac:dyDescent="0.25">
      <c r="A222" s="880">
        <v>79</v>
      </c>
      <c r="B222" s="833" t="s">
        <v>68</v>
      </c>
      <c r="C222" s="833">
        <v>5</v>
      </c>
      <c r="D222" s="832">
        <v>11</v>
      </c>
      <c r="E222" s="832" t="s">
        <v>1627</v>
      </c>
      <c r="F222" s="832" t="s">
        <v>1628</v>
      </c>
      <c r="G222" s="832" t="s">
        <v>170</v>
      </c>
      <c r="H222" s="75" t="s">
        <v>1016</v>
      </c>
      <c r="I222" s="11" t="s">
        <v>39</v>
      </c>
      <c r="J222" s="832" t="s">
        <v>1629</v>
      </c>
      <c r="K222" s="832"/>
      <c r="L222" s="852" t="s">
        <v>52</v>
      </c>
      <c r="M222" s="854"/>
      <c r="N222" s="854">
        <v>26837.4</v>
      </c>
      <c r="O222" s="854"/>
      <c r="P222" s="854">
        <v>23837.4</v>
      </c>
      <c r="Q222" s="807" t="s">
        <v>1447</v>
      </c>
      <c r="R222" s="832" t="s">
        <v>1448</v>
      </c>
      <c r="S222" s="12"/>
    </row>
    <row r="223" spans="1:19" s="13" customFormat="1" ht="30" x14ac:dyDescent="0.25">
      <c r="A223" s="1112"/>
      <c r="B223" s="857"/>
      <c r="C223" s="857"/>
      <c r="D223" s="859"/>
      <c r="E223" s="859"/>
      <c r="F223" s="859"/>
      <c r="G223" s="859"/>
      <c r="H223" s="75" t="s">
        <v>1282</v>
      </c>
      <c r="I223" s="11" t="s">
        <v>1449</v>
      </c>
      <c r="J223" s="859"/>
      <c r="K223" s="859"/>
      <c r="L223" s="859"/>
      <c r="M223" s="857"/>
      <c r="N223" s="857"/>
      <c r="O223" s="857"/>
      <c r="P223" s="857"/>
      <c r="Q223" s="859"/>
      <c r="R223" s="859"/>
      <c r="S223" s="12"/>
    </row>
    <row r="224" spans="1:19" s="13" customFormat="1" ht="22.5" customHeight="1" x14ac:dyDescent="0.25">
      <c r="A224" s="880">
        <v>80</v>
      </c>
      <c r="B224" s="833" t="s">
        <v>101</v>
      </c>
      <c r="C224" s="833">
        <v>5</v>
      </c>
      <c r="D224" s="832">
        <v>11</v>
      </c>
      <c r="E224" s="832" t="s">
        <v>1450</v>
      </c>
      <c r="F224" s="832" t="s">
        <v>1630</v>
      </c>
      <c r="G224" s="832" t="s">
        <v>1631</v>
      </c>
      <c r="H224" s="75" t="s">
        <v>1213</v>
      </c>
      <c r="I224" s="11" t="s">
        <v>39</v>
      </c>
      <c r="J224" s="832" t="s">
        <v>1632</v>
      </c>
      <c r="K224" s="832"/>
      <c r="L224" s="852" t="s">
        <v>52</v>
      </c>
      <c r="M224" s="852"/>
      <c r="N224" s="854">
        <v>10050.64</v>
      </c>
      <c r="O224" s="854"/>
      <c r="P224" s="854">
        <v>8671.6</v>
      </c>
      <c r="Q224" s="832" t="s">
        <v>1288</v>
      </c>
      <c r="R224" s="832" t="s">
        <v>1289</v>
      </c>
      <c r="S224" s="12"/>
    </row>
    <row r="225" spans="1:19" s="13" customFormat="1" ht="37.5" customHeight="1" x14ac:dyDescent="0.25">
      <c r="A225" s="1112"/>
      <c r="B225" s="857"/>
      <c r="C225" s="857"/>
      <c r="D225" s="859"/>
      <c r="E225" s="859"/>
      <c r="F225" s="859"/>
      <c r="G225" s="859"/>
      <c r="H225" s="75" t="s">
        <v>1304</v>
      </c>
      <c r="I225" s="11" t="s">
        <v>1046</v>
      </c>
      <c r="J225" s="859"/>
      <c r="K225" s="859"/>
      <c r="L225" s="859"/>
      <c r="M225" s="859"/>
      <c r="N225" s="857"/>
      <c r="O225" s="857"/>
      <c r="P225" s="857"/>
      <c r="Q225" s="859"/>
      <c r="R225" s="859"/>
      <c r="S225" s="12"/>
    </row>
    <row r="226" spans="1:19" s="13" customFormat="1" x14ac:dyDescent="0.25">
      <c r="A226" s="880">
        <v>81</v>
      </c>
      <c r="B226" s="833" t="s">
        <v>101</v>
      </c>
      <c r="C226" s="833">
        <v>2</v>
      </c>
      <c r="D226" s="832">
        <v>12</v>
      </c>
      <c r="E226" s="832" t="s">
        <v>1453</v>
      </c>
      <c r="F226" s="832" t="s">
        <v>1633</v>
      </c>
      <c r="G226" s="832" t="s">
        <v>1631</v>
      </c>
      <c r="H226" s="75" t="s">
        <v>1213</v>
      </c>
      <c r="I226" s="11" t="s">
        <v>39</v>
      </c>
      <c r="J226" s="832" t="s">
        <v>1455</v>
      </c>
      <c r="K226" s="832"/>
      <c r="L226" s="852" t="s">
        <v>124</v>
      </c>
      <c r="M226" s="852"/>
      <c r="N226" s="854">
        <v>11413.19</v>
      </c>
      <c r="O226" s="854"/>
      <c r="P226" s="854">
        <v>8453.19</v>
      </c>
      <c r="Q226" s="807" t="s">
        <v>1288</v>
      </c>
      <c r="R226" s="832" t="s">
        <v>1289</v>
      </c>
      <c r="S226" s="12"/>
    </row>
    <row r="227" spans="1:19" s="148" customFormat="1" ht="75" customHeight="1" x14ac:dyDescent="0.25">
      <c r="A227" s="1112"/>
      <c r="B227" s="857"/>
      <c r="C227" s="857"/>
      <c r="D227" s="859"/>
      <c r="E227" s="859"/>
      <c r="F227" s="859"/>
      <c r="G227" s="859"/>
      <c r="H227" s="75" t="s">
        <v>1304</v>
      </c>
      <c r="I227" s="11" t="s">
        <v>1457</v>
      </c>
      <c r="J227" s="859"/>
      <c r="K227" s="859"/>
      <c r="L227" s="859"/>
      <c r="M227" s="859"/>
      <c r="N227" s="857"/>
      <c r="O227" s="857"/>
      <c r="P227" s="857"/>
      <c r="Q227" s="859"/>
      <c r="R227" s="859"/>
      <c r="S227" s="216"/>
    </row>
    <row r="228" spans="1:19" s="13" customFormat="1" x14ac:dyDescent="0.25">
      <c r="A228" s="950">
        <v>82</v>
      </c>
      <c r="B228" s="833" t="s">
        <v>89</v>
      </c>
      <c r="C228" s="833">
        <v>1</v>
      </c>
      <c r="D228" s="832">
        <v>13</v>
      </c>
      <c r="E228" s="832" t="s">
        <v>1634</v>
      </c>
      <c r="F228" s="832" t="s">
        <v>1635</v>
      </c>
      <c r="G228" s="832" t="s">
        <v>983</v>
      </c>
      <c r="H228" s="75" t="s">
        <v>998</v>
      </c>
      <c r="I228" s="11" t="s">
        <v>39</v>
      </c>
      <c r="J228" s="832" t="s">
        <v>1636</v>
      </c>
      <c r="K228" s="832"/>
      <c r="L228" s="852" t="s">
        <v>52</v>
      </c>
      <c r="M228" s="854"/>
      <c r="N228" s="854">
        <v>20246.7</v>
      </c>
      <c r="O228" s="854"/>
      <c r="P228" s="854">
        <v>17546.7</v>
      </c>
      <c r="Q228" s="832" t="s">
        <v>1375</v>
      </c>
      <c r="R228" s="832" t="s">
        <v>1376</v>
      </c>
      <c r="S228" s="12"/>
    </row>
    <row r="229" spans="1:19" s="13" customFormat="1" ht="30" x14ac:dyDescent="0.25">
      <c r="A229" s="1119"/>
      <c r="B229" s="857"/>
      <c r="C229" s="857"/>
      <c r="D229" s="859"/>
      <c r="E229" s="859"/>
      <c r="F229" s="859"/>
      <c r="G229" s="859"/>
      <c r="H229" s="75" t="s">
        <v>1296</v>
      </c>
      <c r="I229" s="11" t="s">
        <v>970</v>
      </c>
      <c r="J229" s="859"/>
      <c r="K229" s="859"/>
      <c r="L229" s="859"/>
      <c r="M229" s="857"/>
      <c r="N229" s="857"/>
      <c r="O229" s="857"/>
      <c r="P229" s="857"/>
      <c r="Q229" s="859"/>
      <c r="R229" s="859"/>
      <c r="S229" s="12"/>
    </row>
    <row r="230" spans="1:19" s="18" customFormat="1" ht="43.5" customHeight="1" x14ac:dyDescent="0.25">
      <c r="A230" s="806">
        <v>83</v>
      </c>
      <c r="B230" s="806" t="s">
        <v>68</v>
      </c>
      <c r="C230" s="806">
        <v>1.3</v>
      </c>
      <c r="D230" s="806">
        <v>13</v>
      </c>
      <c r="E230" s="806" t="s">
        <v>1637</v>
      </c>
      <c r="F230" s="807" t="s">
        <v>1638</v>
      </c>
      <c r="G230" s="807" t="s">
        <v>1639</v>
      </c>
      <c r="H230" s="667" t="s">
        <v>1602</v>
      </c>
      <c r="I230" s="672">
        <v>1</v>
      </c>
      <c r="J230" s="807" t="s">
        <v>1640</v>
      </c>
      <c r="K230" s="1111"/>
      <c r="L230" s="806" t="s">
        <v>52</v>
      </c>
      <c r="M230" s="1111"/>
      <c r="N230" s="1125">
        <f>P230+18495.26</f>
        <v>49697.1</v>
      </c>
      <c r="O230" s="1124"/>
      <c r="P230" s="1125">
        <v>31201.84</v>
      </c>
      <c r="Q230" s="807" t="s">
        <v>1475</v>
      </c>
      <c r="R230" s="807" t="s">
        <v>1641</v>
      </c>
      <c r="S230" s="17"/>
    </row>
    <row r="231" spans="1:19" s="18" customFormat="1" x14ac:dyDescent="0.25">
      <c r="A231" s="806"/>
      <c r="B231" s="806"/>
      <c r="C231" s="806"/>
      <c r="D231" s="806"/>
      <c r="E231" s="806"/>
      <c r="F231" s="807"/>
      <c r="G231" s="807"/>
      <c r="H231" s="672" t="s">
        <v>1217</v>
      </c>
      <c r="I231" s="672">
        <v>100</v>
      </c>
      <c r="J231" s="807"/>
      <c r="K231" s="1111"/>
      <c r="L231" s="806"/>
      <c r="M231" s="1111"/>
      <c r="N231" s="1125"/>
      <c r="O231" s="1124"/>
      <c r="P231" s="1125"/>
      <c r="Q231" s="807"/>
      <c r="R231" s="807"/>
      <c r="S231" s="17"/>
    </row>
    <row r="232" spans="1:19" s="18" customFormat="1" x14ac:dyDescent="0.25">
      <c r="A232" s="806"/>
      <c r="B232" s="806"/>
      <c r="C232" s="806"/>
      <c r="D232" s="806"/>
      <c r="E232" s="806"/>
      <c r="F232" s="807"/>
      <c r="G232" s="807"/>
      <c r="H232" s="667" t="s">
        <v>1213</v>
      </c>
      <c r="I232" s="672">
        <v>2</v>
      </c>
      <c r="J232" s="807"/>
      <c r="K232" s="1111"/>
      <c r="L232" s="806"/>
      <c r="M232" s="1111"/>
      <c r="N232" s="1125"/>
      <c r="O232" s="1124"/>
      <c r="P232" s="1125"/>
      <c r="Q232" s="807"/>
      <c r="R232" s="807"/>
      <c r="S232" s="17"/>
    </row>
    <row r="233" spans="1:19" s="18" customFormat="1" ht="30" x14ac:dyDescent="0.25">
      <c r="A233" s="806"/>
      <c r="B233" s="806"/>
      <c r="C233" s="806"/>
      <c r="D233" s="806"/>
      <c r="E233" s="806"/>
      <c r="F233" s="807"/>
      <c r="G233" s="807"/>
      <c r="H233" s="667" t="s">
        <v>1304</v>
      </c>
      <c r="I233" s="672">
        <f>15+9</f>
        <v>24</v>
      </c>
      <c r="J233" s="807"/>
      <c r="K233" s="1111"/>
      <c r="L233" s="806"/>
      <c r="M233" s="1111"/>
      <c r="N233" s="1125"/>
      <c r="O233" s="1124"/>
      <c r="P233" s="1125"/>
      <c r="Q233" s="807"/>
      <c r="R233" s="807"/>
      <c r="S233" s="17"/>
    </row>
    <row r="234" spans="1:19" s="18" customFormat="1" x14ac:dyDescent="0.25">
      <c r="A234" s="806"/>
      <c r="B234" s="806"/>
      <c r="C234" s="806"/>
      <c r="D234" s="806"/>
      <c r="E234" s="806"/>
      <c r="F234" s="807"/>
      <c r="G234" s="807"/>
      <c r="H234" s="672" t="s">
        <v>1263</v>
      </c>
      <c r="I234" s="672">
        <v>2</v>
      </c>
      <c r="J234" s="807"/>
      <c r="K234" s="1111"/>
      <c r="L234" s="806"/>
      <c r="M234" s="1111"/>
      <c r="N234" s="1125"/>
      <c r="O234" s="1124"/>
      <c r="P234" s="1125"/>
      <c r="Q234" s="807"/>
      <c r="R234" s="807"/>
      <c r="S234" s="17"/>
    </row>
    <row r="235" spans="1:19" s="13" customFormat="1" ht="48" customHeight="1" x14ac:dyDescent="0.25">
      <c r="A235" s="69">
        <v>84</v>
      </c>
      <c r="B235" s="90" t="s">
        <v>68</v>
      </c>
      <c r="C235" s="90">
        <v>1.3</v>
      </c>
      <c r="D235" s="75">
        <v>13</v>
      </c>
      <c r="E235" s="75" t="s">
        <v>1642</v>
      </c>
      <c r="F235" s="75" t="s">
        <v>1643</v>
      </c>
      <c r="G235" s="92" t="s">
        <v>1644</v>
      </c>
      <c r="H235" s="75" t="s">
        <v>1645</v>
      </c>
      <c r="I235" s="11" t="s">
        <v>39</v>
      </c>
      <c r="J235" s="75" t="s">
        <v>1646</v>
      </c>
      <c r="K235" s="75"/>
      <c r="L235" s="99" t="s">
        <v>52</v>
      </c>
      <c r="M235" s="99"/>
      <c r="N235" s="79">
        <v>22951.8</v>
      </c>
      <c r="O235" s="79"/>
      <c r="P235" s="79">
        <v>22951.8</v>
      </c>
      <c r="Q235" s="75" t="s">
        <v>1647</v>
      </c>
      <c r="R235" s="75" t="s">
        <v>1648</v>
      </c>
      <c r="S235" s="12"/>
    </row>
    <row r="236" spans="1:19" s="13" customFormat="1" ht="73.5" customHeight="1" x14ac:dyDescent="0.25">
      <c r="A236" s="69">
        <v>85</v>
      </c>
      <c r="B236" s="69" t="s">
        <v>89</v>
      </c>
      <c r="C236" s="69">
        <v>1</v>
      </c>
      <c r="D236" s="70">
        <v>13</v>
      </c>
      <c r="E236" s="70" t="s">
        <v>1649</v>
      </c>
      <c r="F236" s="70" t="s">
        <v>1650</v>
      </c>
      <c r="G236" s="70" t="s">
        <v>807</v>
      </c>
      <c r="H236" s="70" t="s">
        <v>1205</v>
      </c>
      <c r="I236" s="55" t="s">
        <v>1075</v>
      </c>
      <c r="J236" s="70" t="s">
        <v>1564</v>
      </c>
      <c r="K236" s="71"/>
      <c r="L236" s="93" t="s">
        <v>52</v>
      </c>
      <c r="M236" s="94"/>
      <c r="N236" s="94">
        <v>48585</v>
      </c>
      <c r="O236" s="94"/>
      <c r="P236" s="94">
        <v>48585</v>
      </c>
      <c r="Q236" s="67" t="s">
        <v>1336</v>
      </c>
      <c r="R236" s="70" t="s">
        <v>1565</v>
      </c>
      <c r="S236" s="12"/>
    </row>
    <row r="238" spans="1:19" x14ac:dyDescent="0.25">
      <c r="M238" s="955" t="s">
        <v>242</v>
      </c>
      <c r="N238" s="956"/>
      <c r="O238" s="957" t="s">
        <v>243</v>
      </c>
      <c r="P238" s="957"/>
    </row>
    <row r="239" spans="1:19" x14ac:dyDescent="0.25">
      <c r="M239" s="54" t="s">
        <v>244</v>
      </c>
      <c r="N239" s="54" t="s">
        <v>245</v>
      </c>
      <c r="O239" s="54" t="s">
        <v>244</v>
      </c>
      <c r="P239" s="54" t="s">
        <v>245</v>
      </c>
    </row>
    <row r="240" spans="1:19" x14ac:dyDescent="0.25">
      <c r="M240" s="155">
        <v>26</v>
      </c>
      <c r="N240" s="217">
        <f>O7+O8+O11+O15++O13+++O17+O18+O20+O23+++O28+O31+P147+P148+P150+P152+P154+P155+P157+P159+P163+P165+P167+P171+P174+P173+P176</f>
        <v>1394429.33</v>
      </c>
      <c r="O240" s="155">
        <v>59</v>
      </c>
      <c r="P240" s="218">
        <f>O32+O34+O37+O41+O46+O48+O50+O52+O54+O57+O61+O63+O65+O67+O75+O80+O81+O88+O91+O95+O104+O106+O108+O110+O113+O117+O118+O120+O122+O124+O128+O131+O133+O138+O140+O143+P178+P180+P183+P185+P189+P191+P193+P195+P197+P199+P203+P211+P213+P214+P217+P221+P222+P224+P226+P228+P230+P235+P236</f>
        <v>1531525.47</v>
      </c>
    </row>
  </sheetData>
  <mergeCells count="1184">
    <mergeCell ref="O230:O234"/>
    <mergeCell ref="P230:P234"/>
    <mergeCell ref="Q230:Q234"/>
    <mergeCell ref="R230:R234"/>
    <mergeCell ref="M238:N238"/>
    <mergeCell ref="O238:P238"/>
    <mergeCell ref="G230:G234"/>
    <mergeCell ref="J230:J234"/>
    <mergeCell ref="K230:K234"/>
    <mergeCell ref="L230:L234"/>
    <mergeCell ref="M230:M234"/>
    <mergeCell ref="N230:N234"/>
    <mergeCell ref="A230:A234"/>
    <mergeCell ref="B230:B234"/>
    <mergeCell ref="C230:C234"/>
    <mergeCell ref="D230:D234"/>
    <mergeCell ref="E230:E234"/>
    <mergeCell ref="F230:F234"/>
    <mergeCell ref="O228:O229"/>
    <mergeCell ref="P228:P229"/>
    <mergeCell ref="Q228:Q229"/>
    <mergeCell ref="R228:R229"/>
    <mergeCell ref="G228:G229"/>
    <mergeCell ref="J228:J229"/>
    <mergeCell ref="K228:K229"/>
    <mergeCell ref="L228:L229"/>
    <mergeCell ref="M228:M229"/>
    <mergeCell ref="N228:N229"/>
    <mergeCell ref="O226:O227"/>
    <mergeCell ref="P226:P227"/>
    <mergeCell ref="Q226:Q227"/>
    <mergeCell ref="R226:R227"/>
    <mergeCell ref="A228:A229"/>
    <mergeCell ref="B228:B229"/>
    <mergeCell ref="C228:C229"/>
    <mergeCell ref="D228:D229"/>
    <mergeCell ref="E228:E229"/>
    <mergeCell ref="F228:F229"/>
    <mergeCell ref="G226:G227"/>
    <mergeCell ref="J226:J227"/>
    <mergeCell ref="K226:K227"/>
    <mergeCell ref="L226:L227"/>
    <mergeCell ref="M226:M227"/>
    <mergeCell ref="N226:N227"/>
    <mergeCell ref="O224:O225"/>
    <mergeCell ref="P224:P225"/>
    <mergeCell ref="Q224:Q225"/>
    <mergeCell ref="R224:R225"/>
    <mergeCell ref="A226:A227"/>
    <mergeCell ref="B226:B227"/>
    <mergeCell ref="C226:C227"/>
    <mergeCell ref="D226:D227"/>
    <mergeCell ref="E226:E227"/>
    <mergeCell ref="F226:F227"/>
    <mergeCell ref="G224:G225"/>
    <mergeCell ref="J224:J225"/>
    <mergeCell ref="K224:K225"/>
    <mergeCell ref="L224:L225"/>
    <mergeCell ref="M224:M225"/>
    <mergeCell ref="N224:N225"/>
    <mergeCell ref="O222:O223"/>
    <mergeCell ref="P222:P223"/>
    <mergeCell ref="Q222:Q223"/>
    <mergeCell ref="R222:R223"/>
    <mergeCell ref="A224:A225"/>
    <mergeCell ref="B224:B225"/>
    <mergeCell ref="C224:C225"/>
    <mergeCell ref="D224:D225"/>
    <mergeCell ref="E224:E225"/>
    <mergeCell ref="F224:F225"/>
    <mergeCell ref="G222:G223"/>
    <mergeCell ref="J222:J223"/>
    <mergeCell ref="K222:K223"/>
    <mergeCell ref="L222:L223"/>
    <mergeCell ref="M222:M223"/>
    <mergeCell ref="N222:N223"/>
    <mergeCell ref="O217:O220"/>
    <mergeCell ref="P217:P220"/>
    <mergeCell ref="Q217:Q220"/>
    <mergeCell ref="R217:R220"/>
    <mergeCell ref="A222:A223"/>
    <mergeCell ref="B222:B223"/>
    <mergeCell ref="C222:C223"/>
    <mergeCell ref="D222:D223"/>
    <mergeCell ref="E222:E223"/>
    <mergeCell ref="F222:F223"/>
    <mergeCell ref="G217:G220"/>
    <mergeCell ref="J217:J220"/>
    <mergeCell ref="K217:K220"/>
    <mergeCell ref="L217:L220"/>
    <mergeCell ref="M217:M220"/>
    <mergeCell ref="N217:N220"/>
    <mergeCell ref="A217:A220"/>
    <mergeCell ref="B217:B220"/>
    <mergeCell ref="C217:C220"/>
    <mergeCell ref="D217:D220"/>
    <mergeCell ref="E217:E220"/>
    <mergeCell ref="F217:F220"/>
    <mergeCell ref="O211:O212"/>
    <mergeCell ref="P211:P212"/>
    <mergeCell ref="Q211:Q212"/>
    <mergeCell ref="R211:R212"/>
    <mergeCell ref="G211:G212"/>
    <mergeCell ref="J211:J212"/>
    <mergeCell ref="K211:K212"/>
    <mergeCell ref="L211:L212"/>
    <mergeCell ref="M211:M212"/>
    <mergeCell ref="N211:N212"/>
    <mergeCell ref="A211:A212"/>
    <mergeCell ref="B211:B212"/>
    <mergeCell ref="C211:C212"/>
    <mergeCell ref="D211:D212"/>
    <mergeCell ref="E211:E212"/>
    <mergeCell ref="F211:F212"/>
    <mergeCell ref="N214:N216"/>
    <mergeCell ref="O214:O216"/>
    <mergeCell ref="P214:P216"/>
    <mergeCell ref="Q214:Q216"/>
    <mergeCell ref="R214:R216"/>
    <mergeCell ref="F214:F216"/>
    <mergeCell ref="G214:G216"/>
    <mergeCell ref="J214:J216"/>
    <mergeCell ref="K214:K216"/>
    <mergeCell ref="L214:L216"/>
    <mergeCell ref="M214:M216"/>
    <mergeCell ref="A214:A216"/>
    <mergeCell ref="B214:B216"/>
    <mergeCell ref="C214:C216"/>
    <mergeCell ref="D214:D216"/>
    <mergeCell ref="E214:E216"/>
    <mergeCell ref="A203:A210"/>
    <mergeCell ref="B203:B210"/>
    <mergeCell ref="C203:C210"/>
    <mergeCell ref="D203:D210"/>
    <mergeCell ref="E203:E210"/>
    <mergeCell ref="N199:N202"/>
    <mergeCell ref="O199:O202"/>
    <mergeCell ref="P199:P202"/>
    <mergeCell ref="Q199:Q202"/>
    <mergeCell ref="R199:R202"/>
    <mergeCell ref="F199:F202"/>
    <mergeCell ref="G199:G202"/>
    <mergeCell ref="J199:J202"/>
    <mergeCell ref="K199:K202"/>
    <mergeCell ref="L199:L202"/>
    <mergeCell ref="M199:M202"/>
    <mergeCell ref="N203:N210"/>
    <mergeCell ref="O203:O210"/>
    <mergeCell ref="P203:P210"/>
    <mergeCell ref="Q203:Q210"/>
    <mergeCell ref="R203:R210"/>
    <mergeCell ref="F203:F210"/>
    <mergeCell ref="G203:G210"/>
    <mergeCell ref="J203:J210"/>
    <mergeCell ref="K203:K210"/>
    <mergeCell ref="L203:L210"/>
    <mergeCell ref="M203:M210"/>
    <mergeCell ref="N197:N198"/>
    <mergeCell ref="O197:O198"/>
    <mergeCell ref="P197:P198"/>
    <mergeCell ref="Q197:Q198"/>
    <mergeCell ref="R197:R198"/>
    <mergeCell ref="A199:A202"/>
    <mergeCell ref="B199:B202"/>
    <mergeCell ref="C199:C202"/>
    <mergeCell ref="D199:D202"/>
    <mergeCell ref="E199:E202"/>
    <mergeCell ref="F197:F198"/>
    <mergeCell ref="G197:G198"/>
    <mergeCell ref="J197:J198"/>
    <mergeCell ref="K197:K198"/>
    <mergeCell ref="L197:L198"/>
    <mergeCell ref="M197:M198"/>
    <mergeCell ref="N195:N196"/>
    <mergeCell ref="O195:O196"/>
    <mergeCell ref="P195:P196"/>
    <mergeCell ref="Q195:Q196"/>
    <mergeCell ref="R195:R196"/>
    <mergeCell ref="A197:A198"/>
    <mergeCell ref="B197:B198"/>
    <mergeCell ref="C197:C198"/>
    <mergeCell ref="D197:D198"/>
    <mergeCell ref="E197:E198"/>
    <mergeCell ref="F195:F196"/>
    <mergeCell ref="G195:G196"/>
    <mergeCell ref="J195:J196"/>
    <mergeCell ref="K195:K196"/>
    <mergeCell ref="L195:L196"/>
    <mergeCell ref="M195:M196"/>
    <mergeCell ref="E185:E188"/>
    <mergeCell ref="O193:O194"/>
    <mergeCell ref="P193:P194"/>
    <mergeCell ref="Q193:Q194"/>
    <mergeCell ref="R193:R194"/>
    <mergeCell ref="A195:A196"/>
    <mergeCell ref="B195:B196"/>
    <mergeCell ref="C195:C196"/>
    <mergeCell ref="D195:D196"/>
    <mergeCell ref="E195:E196"/>
    <mergeCell ref="G193:G194"/>
    <mergeCell ref="J193:J194"/>
    <mergeCell ref="K193:K194"/>
    <mergeCell ref="L193:L194"/>
    <mergeCell ref="M193:M194"/>
    <mergeCell ref="N193:N194"/>
    <mergeCell ref="A193:A194"/>
    <mergeCell ref="B193:B194"/>
    <mergeCell ref="C193:C194"/>
    <mergeCell ref="D193:D194"/>
    <mergeCell ref="E193:E194"/>
    <mergeCell ref="F193:F194"/>
    <mergeCell ref="O191:O192"/>
    <mergeCell ref="P191:P192"/>
    <mergeCell ref="Q191:Q192"/>
    <mergeCell ref="R191:R192"/>
    <mergeCell ref="G191:G192"/>
    <mergeCell ref="J191:J192"/>
    <mergeCell ref="K191:K192"/>
    <mergeCell ref="L191:L192"/>
    <mergeCell ref="M191:M192"/>
    <mergeCell ref="N191:N192"/>
    <mergeCell ref="O189:O190"/>
    <mergeCell ref="P189:P190"/>
    <mergeCell ref="Q189:Q190"/>
    <mergeCell ref="R189:R190"/>
    <mergeCell ref="A191:A192"/>
    <mergeCell ref="B191:B192"/>
    <mergeCell ref="C191:C192"/>
    <mergeCell ref="D191:D192"/>
    <mergeCell ref="E191:E192"/>
    <mergeCell ref="F191:F192"/>
    <mergeCell ref="G189:G190"/>
    <mergeCell ref="J189:J190"/>
    <mergeCell ref="K189:K190"/>
    <mergeCell ref="L189:L190"/>
    <mergeCell ref="M189:M190"/>
    <mergeCell ref="N189:N190"/>
    <mergeCell ref="N183:N184"/>
    <mergeCell ref="O183:O184"/>
    <mergeCell ref="P183:P184"/>
    <mergeCell ref="Q183:Q184"/>
    <mergeCell ref="R183:R184"/>
    <mergeCell ref="F183:F184"/>
    <mergeCell ref="G183:G184"/>
    <mergeCell ref="J183:J184"/>
    <mergeCell ref="K183:K184"/>
    <mergeCell ref="L183:L184"/>
    <mergeCell ref="M183:M184"/>
    <mergeCell ref="A189:A190"/>
    <mergeCell ref="B189:B190"/>
    <mergeCell ref="C189:C190"/>
    <mergeCell ref="D189:D190"/>
    <mergeCell ref="E189:E190"/>
    <mergeCell ref="F189:F190"/>
    <mergeCell ref="N185:N188"/>
    <mergeCell ref="O185:O188"/>
    <mergeCell ref="P185:P188"/>
    <mergeCell ref="Q185:Q188"/>
    <mergeCell ref="R185:R188"/>
    <mergeCell ref="F185:F188"/>
    <mergeCell ref="G185:G188"/>
    <mergeCell ref="J185:J188"/>
    <mergeCell ref="K185:K188"/>
    <mergeCell ref="L185:L188"/>
    <mergeCell ref="M185:M188"/>
    <mergeCell ref="A185:A188"/>
    <mergeCell ref="B185:B188"/>
    <mergeCell ref="C185:C188"/>
    <mergeCell ref="D185:D188"/>
    <mergeCell ref="N180:N182"/>
    <mergeCell ref="O180:O182"/>
    <mergeCell ref="P180:P182"/>
    <mergeCell ref="Q180:Q182"/>
    <mergeCell ref="R180:R182"/>
    <mergeCell ref="A183:A184"/>
    <mergeCell ref="B183:B184"/>
    <mergeCell ref="C183:C184"/>
    <mergeCell ref="D183:D184"/>
    <mergeCell ref="E183:E184"/>
    <mergeCell ref="F180:F182"/>
    <mergeCell ref="G180:G182"/>
    <mergeCell ref="J180:J182"/>
    <mergeCell ref="K180:K182"/>
    <mergeCell ref="L180:L182"/>
    <mergeCell ref="M180:M182"/>
    <mergeCell ref="N178:N179"/>
    <mergeCell ref="O178:O179"/>
    <mergeCell ref="P178:P179"/>
    <mergeCell ref="Q178:Q179"/>
    <mergeCell ref="R178:R179"/>
    <mergeCell ref="A180:A182"/>
    <mergeCell ref="B180:B182"/>
    <mergeCell ref="C180:C182"/>
    <mergeCell ref="D180:D182"/>
    <mergeCell ref="E180:E182"/>
    <mergeCell ref="F178:F179"/>
    <mergeCell ref="G178:G179"/>
    <mergeCell ref="J178:J179"/>
    <mergeCell ref="K178:K179"/>
    <mergeCell ref="L178:L179"/>
    <mergeCell ref="M178:M179"/>
    <mergeCell ref="A178:A179"/>
    <mergeCell ref="B178:B179"/>
    <mergeCell ref="C178:C179"/>
    <mergeCell ref="D178:D179"/>
    <mergeCell ref="E178:E179"/>
    <mergeCell ref="F176:F177"/>
    <mergeCell ref="G176:G177"/>
    <mergeCell ref="J176:J177"/>
    <mergeCell ref="K176:K177"/>
    <mergeCell ref="L176:L177"/>
    <mergeCell ref="M176:M177"/>
    <mergeCell ref="O174:O175"/>
    <mergeCell ref="P174:P175"/>
    <mergeCell ref="Q174:Q175"/>
    <mergeCell ref="R174:R175"/>
    <mergeCell ref="A176:A177"/>
    <mergeCell ref="B176:B177"/>
    <mergeCell ref="C176:C177"/>
    <mergeCell ref="D176:D177"/>
    <mergeCell ref="E176:E177"/>
    <mergeCell ref="G174:G175"/>
    <mergeCell ref="J174:J175"/>
    <mergeCell ref="K174:K175"/>
    <mergeCell ref="L174:L175"/>
    <mergeCell ref="M174:M175"/>
    <mergeCell ref="N174:N175"/>
    <mergeCell ref="A174:A175"/>
    <mergeCell ref="B174:B175"/>
    <mergeCell ref="C174:C175"/>
    <mergeCell ref="D174:D175"/>
    <mergeCell ref="E174:E175"/>
    <mergeCell ref="F174:F175"/>
    <mergeCell ref="P171:P172"/>
    <mergeCell ref="Q171:Q172"/>
    <mergeCell ref="R171:R172"/>
    <mergeCell ref="J171:J172"/>
    <mergeCell ref="K171:K172"/>
    <mergeCell ref="L171:L172"/>
    <mergeCell ref="M171:M172"/>
    <mergeCell ref="N171:N172"/>
    <mergeCell ref="O171:O172"/>
    <mergeCell ref="N176:N177"/>
    <mergeCell ref="O176:O177"/>
    <mergeCell ref="P176:P177"/>
    <mergeCell ref="Q176:Q177"/>
    <mergeCell ref="R176:R177"/>
    <mergeCell ref="P167:P170"/>
    <mergeCell ref="Q167:Q170"/>
    <mergeCell ref="R167:R170"/>
    <mergeCell ref="M167:M170"/>
    <mergeCell ref="N167:N170"/>
    <mergeCell ref="O167:O170"/>
    <mergeCell ref="P165:P166"/>
    <mergeCell ref="Q165:Q166"/>
    <mergeCell ref="R165:R166"/>
    <mergeCell ref="A167:A170"/>
    <mergeCell ref="B167:B170"/>
    <mergeCell ref="C167:C170"/>
    <mergeCell ref="D167:D170"/>
    <mergeCell ref="E167:E170"/>
    <mergeCell ref="F167:F170"/>
    <mergeCell ref="G167:G170"/>
    <mergeCell ref="J165:J166"/>
    <mergeCell ref="K165:K166"/>
    <mergeCell ref="L165:L166"/>
    <mergeCell ref="M165:M166"/>
    <mergeCell ref="N165:N166"/>
    <mergeCell ref="O165:O166"/>
    <mergeCell ref="A165:A166"/>
    <mergeCell ref="B165:B166"/>
    <mergeCell ref="C165:C166"/>
    <mergeCell ref="A159:A162"/>
    <mergeCell ref="B159:B162"/>
    <mergeCell ref="C159:C162"/>
    <mergeCell ref="D159:D162"/>
    <mergeCell ref="E159:E162"/>
    <mergeCell ref="F159:F162"/>
    <mergeCell ref="G159:G162"/>
    <mergeCell ref="A171:A172"/>
    <mergeCell ref="B171:B172"/>
    <mergeCell ref="C171:C172"/>
    <mergeCell ref="D171:D172"/>
    <mergeCell ref="E171:E172"/>
    <mergeCell ref="F171:F172"/>
    <mergeCell ref="G171:G172"/>
    <mergeCell ref="J167:J170"/>
    <mergeCell ref="K167:K170"/>
    <mergeCell ref="L167:L170"/>
    <mergeCell ref="A157:A158"/>
    <mergeCell ref="B157:B158"/>
    <mergeCell ref="C157:C158"/>
    <mergeCell ref="D157:D158"/>
    <mergeCell ref="E157:E158"/>
    <mergeCell ref="F157:F158"/>
    <mergeCell ref="G157:G158"/>
    <mergeCell ref="J157:J158"/>
    <mergeCell ref="K155:K156"/>
    <mergeCell ref="L155:L156"/>
    <mergeCell ref="M155:M156"/>
    <mergeCell ref="N155:N156"/>
    <mergeCell ref="O155:O156"/>
    <mergeCell ref="P155:P156"/>
    <mergeCell ref="D165:D166"/>
    <mergeCell ref="E165:E166"/>
    <mergeCell ref="F165:F166"/>
    <mergeCell ref="G165:G166"/>
    <mergeCell ref="J163:J164"/>
    <mergeCell ref="K163:K164"/>
    <mergeCell ref="L163:L164"/>
    <mergeCell ref="M163:M164"/>
    <mergeCell ref="N163:N164"/>
    <mergeCell ref="O163:O164"/>
    <mergeCell ref="A163:A164"/>
    <mergeCell ref="B163:B164"/>
    <mergeCell ref="C163:C164"/>
    <mergeCell ref="D163:D164"/>
    <mergeCell ref="E163:E164"/>
    <mergeCell ref="F163:F164"/>
    <mergeCell ref="G163:G164"/>
    <mergeCell ref="K159:K162"/>
    <mergeCell ref="K150:K151"/>
    <mergeCell ref="L150:L151"/>
    <mergeCell ref="M150:M151"/>
    <mergeCell ref="N150:N151"/>
    <mergeCell ref="O150:O151"/>
    <mergeCell ref="P150:P151"/>
    <mergeCell ref="J159:J162"/>
    <mergeCell ref="Q157:Q158"/>
    <mergeCell ref="R157:R158"/>
    <mergeCell ref="K157:K158"/>
    <mergeCell ref="L157:L158"/>
    <mergeCell ref="M157:M158"/>
    <mergeCell ref="N157:N158"/>
    <mergeCell ref="O157:O158"/>
    <mergeCell ref="P157:P158"/>
    <mergeCell ref="P163:P164"/>
    <mergeCell ref="Q163:Q164"/>
    <mergeCell ref="R163:R164"/>
    <mergeCell ref="Q155:Q156"/>
    <mergeCell ref="R155:R156"/>
    <mergeCell ref="Q159:Q162"/>
    <mergeCell ref="R159:R162"/>
    <mergeCell ref="L159:L162"/>
    <mergeCell ref="M159:M162"/>
    <mergeCell ref="N159:N162"/>
    <mergeCell ref="O159:O162"/>
    <mergeCell ref="P159:P162"/>
    <mergeCell ref="K143:K146"/>
    <mergeCell ref="L143:L146"/>
    <mergeCell ref="M143:M146"/>
    <mergeCell ref="N143:N146"/>
    <mergeCell ref="O143:O146"/>
    <mergeCell ref="P143:P146"/>
    <mergeCell ref="Q152:Q153"/>
    <mergeCell ref="R152:R153"/>
    <mergeCell ref="A155:A156"/>
    <mergeCell ref="B155:B156"/>
    <mergeCell ref="C155:C156"/>
    <mergeCell ref="D155:D156"/>
    <mergeCell ref="E155:E156"/>
    <mergeCell ref="F155:F156"/>
    <mergeCell ref="G155:G156"/>
    <mergeCell ref="J155:J156"/>
    <mergeCell ref="K152:K153"/>
    <mergeCell ref="L152:L153"/>
    <mergeCell ref="M152:M153"/>
    <mergeCell ref="N152:N153"/>
    <mergeCell ref="O152:O153"/>
    <mergeCell ref="P152:P153"/>
    <mergeCell ref="Q150:Q151"/>
    <mergeCell ref="R150:R151"/>
    <mergeCell ref="A152:A153"/>
    <mergeCell ref="B152:B153"/>
    <mergeCell ref="C152:C153"/>
    <mergeCell ref="D152:D153"/>
    <mergeCell ref="E152:E153"/>
    <mergeCell ref="F152:F153"/>
    <mergeCell ref="G152:G153"/>
    <mergeCell ref="J152:J153"/>
    <mergeCell ref="K138:K139"/>
    <mergeCell ref="L138:L139"/>
    <mergeCell ref="M138:M139"/>
    <mergeCell ref="N138:N139"/>
    <mergeCell ref="O138:O139"/>
    <mergeCell ref="P138:P139"/>
    <mergeCell ref="Q148:Q149"/>
    <mergeCell ref="R148:R149"/>
    <mergeCell ref="A150:A151"/>
    <mergeCell ref="B150:B151"/>
    <mergeCell ref="C150:C151"/>
    <mergeCell ref="D150:D151"/>
    <mergeCell ref="E150:E151"/>
    <mergeCell ref="F150:F151"/>
    <mergeCell ref="G150:G151"/>
    <mergeCell ref="J150:J151"/>
    <mergeCell ref="K148:K149"/>
    <mergeCell ref="L148:L149"/>
    <mergeCell ref="M148:M149"/>
    <mergeCell ref="N148:N149"/>
    <mergeCell ref="O148:O149"/>
    <mergeCell ref="P148:P149"/>
    <mergeCell ref="Q143:Q146"/>
    <mergeCell ref="R143:R146"/>
    <mergeCell ref="A148:A149"/>
    <mergeCell ref="B148:B149"/>
    <mergeCell ref="C148:C149"/>
    <mergeCell ref="D148:D149"/>
    <mergeCell ref="E148:E149"/>
    <mergeCell ref="F148:F149"/>
    <mergeCell ref="G148:G149"/>
    <mergeCell ref="J148:J149"/>
    <mergeCell ref="K131:K132"/>
    <mergeCell ref="L131:L132"/>
    <mergeCell ref="M131:M132"/>
    <mergeCell ref="N131:N132"/>
    <mergeCell ref="O131:O132"/>
    <mergeCell ref="P131:P132"/>
    <mergeCell ref="Q140:Q142"/>
    <mergeCell ref="R140:R142"/>
    <mergeCell ref="A143:A146"/>
    <mergeCell ref="B143:B146"/>
    <mergeCell ref="C143:C146"/>
    <mergeCell ref="D143:D146"/>
    <mergeCell ref="E143:E146"/>
    <mergeCell ref="F143:F146"/>
    <mergeCell ref="G143:G146"/>
    <mergeCell ref="J143:J146"/>
    <mergeCell ref="K140:K142"/>
    <mergeCell ref="L140:L142"/>
    <mergeCell ref="M140:M142"/>
    <mergeCell ref="N140:N142"/>
    <mergeCell ref="O140:O142"/>
    <mergeCell ref="P140:P142"/>
    <mergeCell ref="Q138:Q139"/>
    <mergeCell ref="R138:R139"/>
    <mergeCell ref="A140:A142"/>
    <mergeCell ref="B140:B142"/>
    <mergeCell ref="C140:C142"/>
    <mergeCell ref="D140:D142"/>
    <mergeCell ref="E140:E142"/>
    <mergeCell ref="F140:F142"/>
    <mergeCell ref="G140:G142"/>
    <mergeCell ref="J140:J142"/>
    <mergeCell ref="K124:K127"/>
    <mergeCell ref="L124:L127"/>
    <mergeCell ref="M124:M127"/>
    <mergeCell ref="N124:N127"/>
    <mergeCell ref="O124:O127"/>
    <mergeCell ref="P124:P127"/>
    <mergeCell ref="Q133:Q137"/>
    <mergeCell ref="R133:R137"/>
    <mergeCell ref="A138:A139"/>
    <mergeCell ref="B138:B139"/>
    <mergeCell ref="C138:C139"/>
    <mergeCell ref="D138:D139"/>
    <mergeCell ref="E138:E139"/>
    <mergeCell ref="F138:F139"/>
    <mergeCell ref="G138:G139"/>
    <mergeCell ref="J138:J139"/>
    <mergeCell ref="K133:K137"/>
    <mergeCell ref="L133:L137"/>
    <mergeCell ref="M133:M137"/>
    <mergeCell ref="N133:N137"/>
    <mergeCell ref="O133:O137"/>
    <mergeCell ref="P133:P137"/>
    <mergeCell ref="Q131:Q132"/>
    <mergeCell ref="R131:R132"/>
    <mergeCell ref="A133:A137"/>
    <mergeCell ref="B133:B137"/>
    <mergeCell ref="C133:C137"/>
    <mergeCell ref="D133:D137"/>
    <mergeCell ref="E133:E137"/>
    <mergeCell ref="F133:F137"/>
    <mergeCell ref="G133:G137"/>
    <mergeCell ref="J133:J137"/>
    <mergeCell ref="K120:K121"/>
    <mergeCell ref="L120:L121"/>
    <mergeCell ref="M120:M121"/>
    <mergeCell ref="N120:N121"/>
    <mergeCell ref="O120:O121"/>
    <mergeCell ref="P120:P121"/>
    <mergeCell ref="Q128:Q130"/>
    <mergeCell ref="R128:R130"/>
    <mergeCell ref="A131:A132"/>
    <mergeCell ref="B131:B132"/>
    <mergeCell ref="C131:C132"/>
    <mergeCell ref="D131:D132"/>
    <mergeCell ref="E131:E132"/>
    <mergeCell ref="F131:F132"/>
    <mergeCell ref="G131:G132"/>
    <mergeCell ref="J131:J132"/>
    <mergeCell ref="K128:K130"/>
    <mergeCell ref="L128:L130"/>
    <mergeCell ref="M128:M130"/>
    <mergeCell ref="N128:N130"/>
    <mergeCell ref="O128:O130"/>
    <mergeCell ref="P128:P130"/>
    <mergeCell ref="Q124:Q127"/>
    <mergeCell ref="R124:R127"/>
    <mergeCell ref="A128:A130"/>
    <mergeCell ref="B128:B130"/>
    <mergeCell ref="C128:C130"/>
    <mergeCell ref="D128:D130"/>
    <mergeCell ref="E128:E130"/>
    <mergeCell ref="F128:F130"/>
    <mergeCell ref="G128:G130"/>
    <mergeCell ref="J128:J130"/>
    <mergeCell ref="K113:K116"/>
    <mergeCell ref="L113:L116"/>
    <mergeCell ref="M113:M116"/>
    <mergeCell ref="N113:N116"/>
    <mergeCell ref="O113:O116"/>
    <mergeCell ref="P113:P116"/>
    <mergeCell ref="Q122:Q123"/>
    <mergeCell ref="R122:R123"/>
    <mergeCell ref="A124:A127"/>
    <mergeCell ref="B124:B127"/>
    <mergeCell ref="C124:C127"/>
    <mergeCell ref="D124:D127"/>
    <mergeCell ref="E124:E127"/>
    <mergeCell ref="F124:F127"/>
    <mergeCell ref="G124:G127"/>
    <mergeCell ref="J124:J127"/>
    <mergeCell ref="K122:K123"/>
    <mergeCell ref="L122:L123"/>
    <mergeCell ref="M122:M123"/>
    <mergeCell ref="N122:N123"/>
    <mergeCell ref="O122:O123"/>
    <mergeCell ref="P122:P123"/>
    <mergeCell ref="Q120:Q121"/>
    <mergeCell ref="R120:R121"/>
    <mergeCell ref="A122:A123"/>
    <mergeCell ref="B122:B123"/>
    <mergeCell ref="C122:C123"/>
    <mergeCell ref="D122:D123"/>
    <mergeCell ref="E122:E123"/>
    <mergeCell ref="F122:F123"/>
    <mergeCell ref="G122:G123"/>
    <mergeCell ref="J122:J123"/>
    <mergeCell ref="K108:K109"/>
    <mergeCell ref="L108:L109"/>
    <mergeCell ref="M108:M109"/>
    <mergeCell ref="N108:N109"/>
    <mergeCell ref="O108:O109"/>
    <mergeCell ref="P108:P109"/>
    <mergeCell ref="Q118:Q119"/>
    <mergeCell ref="R118:R119"/>
    <mergeCell ref="A120:A121"/>
    <mergeCell ref="B120:B121"/>
    <mergeCell ref="C120:C121"/>
    <mergeCell ref="D120:D121"/>
    <mergeCell ref="E120:E121"/>
    <mergeCell ref="F120:F121"/>
    <mergeCell ref="G120:G121"/>
    <mergeCell ref="J120:J121"/>
    <mergeCell ref="K118:K119"/>
    <mergeCell ref="L118:L119"/>
    <mergeCell ref="M118:M119"/>
    <mergeCell ref="N118:N119"/>
    <mergeCell ref="O118:O119"/>
    <mergeCell ref="P118:P119"/>
    <mergeCell ref="Q113:Q116"/>
    <mergeCell ref="R113:R116"/>
    <mergeCell ref="A118:A119"/>
    <mergeCell ref="B118:B119"/>
    <mergeCell ref="C118:C119"/>
    <mergeCell ref="D118:D119"/>
    <mergeCell ref="E118:E119"/>
    <mergeCell ref="F118:F119"/>
    <mergeCell ref="G118:G119"/>
    <mergeCell ref="J118:J119"/>
    <mergeCell ref="K104:K105"/>
    <mergeCell ref="L104:L105"/>
    <mergeCell ref="M104:M105"/>
    <mergeCell ref="N104:N105"/>
    <mergeCell ref="O104:O105"/>
    <mergeCell ref="P104:P105"/>
    <mergeCell ref="Q110:Q112"/>
    <mergeCell ref="R110:R112"/>
    <mergeCell ref="A113:A116"/>
    <mergeCell ref="B113:B116"/>
    <mergeCell ref="C113:C116"/>
    <mergeCell ref="D113:D116"/>
    <mergeCell ref="E113:E116"/>
    <mergeCell ref="F113:F116"/>
    <mergeCell ref="G113:G116"/>
    <mergeCell ref="J113:J116"/>
    <mergeCell ref="K110:K112"/>
    <mergeCell ref="L110:L112"/>
    <mergeCell ref="M110:M112"/>
    <mergeCell ref="N110:N112"/>
    <mergeCell ref="O110:O112"/>
    <mergeCell ref="P110:P112"/>
    <mergeCell ref="Q108:Q109"/>
    <mergeCell ref="R108:R109"/>
    <mergeCell ref="A110:A112"/>
    <mergeCell ref="B110:B112"/>
    <mergeCell ref="C110:C112"/>
    <mergeCell ref="D110:D112"/>
    <mergeCell ref="E110:E112"/>
    <mergeCell ref="F110:F112"/>
    <mergeCell ref="G110:G112"/>
    <mergeCell ref="J110:J112"/>
    <mergeCell ref="K91:K94"/>
    <mergeCell ref="L91:L94"/>
    <mergeCell ref="M91:M94"/>
    <mergeCell ref="N91:N94"/>
    <mergeCell ref="O91:O94"/>
    <mergeCell ref="P91:P94"/>
    <mergeCell ref="Q106:Q107"/>
    <mergeCell ref="R106:R107"/>
    <mergeCell ref="A108:A109"/>
    <mergeCell ref="B108:B109"/>
    <mergeCell ref="C108:C109"/>
    <mergeCell ref="D108:D109"/>
    <mergeCell ref="E108:E109"/>
    <mergeCell ref="F108:F109"/>
    <mergeCell ref="G108:G109"/>
    <mergeCell ref="J108:J109"/>
    <mergeCell ref="K106:K107"/>
    <mergeCell ref="L106:L107"/>
    <mergeCell ref="M106:M107"/>
    <mergeCell ref="N106:N107"/>
    <mergeCell ref="O106:O107"/>
    <mergeCell ref="P106:P107"/>
    <mergeCell ref="Q104:Q105"/>
    <mergeCell ref="R104:R105"/>
    <mergeCell ref="A106:A107"/>
    <mergeCell ref="B106:B107"/>
    <mergeCell ref="C106:C107"/>
    <mergeCell ref="D106:D107"/>
    <mergeCell ref="E106:E107"/>
    <mergeCell ref="F106:F107"/>
    <mergeCell ref="G106:G107"/>
    <mergeCell ref="J106:J107"/>
    <mergeCell ref="K81:K87"/>
    <mergeCell ref="L81:L87"/>
    <mergeCell ref="M81:M87"/>
    <mergeCell ref="N81:N87"/>
    <mergeCell ref="O81:O87"/>
    <mergeCell ref="P81:P87"/>
    <mergeCell ref="Q95:Q103"/>
    <mergeCell ref="R95:R103"/>
    <mergeCell ref="A104:A105"/>
    <mergeCell ref="B104:B105"/>
    <mergeCell ref="C104:C105"/>
    <mergeCell ref="D104:D105"/>
    <mergeCell ref="E104:E105"/>
    <mergeCell ref="F104:F105"/>
    <mergeCell ref="G104:G105"/>
    <mergeCell ref="J104:J105"/>
    <mergeCell ref="K95:K103"/>
    <mergeCell ref="L95:L103"/>
    <mergeCell ref="M95:M103"/>
    <mergeCell ref="N95:N103"/>
    <mergeCell ref="O95:O103"/>
    <mergeCell ref="P95:P103"/>
    <mergeCell ref="Q91:Q94"/>
    <mergeCell ref="R91:R94"/>
    <mergeCell ref="A95:A103"/>
    <mergeCell ref="B95:B103"/>
    <mergeCell ref="C95:C103"/>
    <mergeCell ref="D95:D103"/>
    <mergeCell ref="E95:E103"/>
    <mergeCell ref="F95:F103"/>
    <mergeCell ref="G95:G103"/>
    <mergeCell ref="J95:J103"/>
    <mergeCell ref="K67:K74"/>
    <mergeCell ref="L67:L74"/>
    <mergeCell ref="M67:M74"/>
    <mergeCell ref="N67:N74"/>
    <mergeCell ref="O67:O74"/>
    <mergeCell ref="P67:P74"/>
    <mergeCell ref="Q88:Q90"/>
    <mergeCell ref="R88:R90"/>
    <mergeCell ref="A91:A94"/>
    <mergeCell ref="B91:B94"/>
    <mergeCell ref="C91:C94"/>
    <mergeCell ref="D91:D94"/>
    <mergeCell ref="E91:E94"/>
    <mergeCell ref="F91:F94"/>
    <mergeCell ref="G91:G94"/>
    <mergeCell ref="J91:J94"/>
    <mergeCell ref="K88:K90"/>
    <mergeCell ref="L88:L90"/>
    <mergeCell ref="M88:M90"/>
    <mergeCell ref="N88:N90"/>
    <mergeCell ref="O88:O90"/>
    <mergeCell ref="P88:P90"/>
    <mergeCell ref="Q81:Q87"/>
    <mergeCell ref="R81:R87"/>
    <mergeCell ref="A88:A90"/>
    <mergeCell ref="B88:B90"/>
    <mergeCell ref="C88:C90"/>
    <mergeCell ref="D88:D90"/>
    <mergeCell ref="E88:E90"/>
    <mergeCell ref="F88:F90"/>
    <mergeCell ref="G88:G90"/>
    <mergeCell ref="J88:J90"/>
    <mergeCell ref="K63:K64"/>
    <mergeCell ref="L63:L64"/>
    <mergeCell ref="M63:M64"/>
    <mergeCell ref="N63:N64"/>
    <mergeCell ref="O63:O64"/>
    <mergeCell ref="P63:P64"/>
    <mergeCell ref="Q75:Q79"/>
    <mergeCell ref="R75:R79"/>
    <mergeCell ref="A81:A87"/>
    <mergeCell ref="B81:B87"/>
    <mergeCell ref="C81:C87"/>
    <mergeCell ref="D81:D87"/>
    <mergeCell ref="E81:E87"/>
    <mergeCell ref="F81:F87"/>
    <mergeCell ref="G81:G87"/>
    <mergeCell ref="J81:J87"/>
    <mergeCell ref="K75:K79"/>
    <mergeCell ref="L75:L79"/>
    <mergeCell ref="M75:M79"/>
    <mergeCell ref="N75:N79"/>
    <mergeCell ref="O75:O79"/>
    <mergeCell ref="P75:P79"/>
    <mergeCell ref="Q67:Q74"/>
    <mergeCell ref="R67:R74"/>
    <mergeCell ref="A75:A79"/>
    <mergeCell ref="B75:B79"/>
    <mergeCell ref="C75:C79"/>
    <mergeCell ref="D75:D79"/>
    <mergeCell ref="E75:E79"/>
    <mergeCell ref="F75:F79"/>
    <mergeCell ref="G75:G79"/>
    <mergeCell ref="J75:J79"/>
    <mergeCell ref="K57:K60"/>
    <mergeCell ref="L57:L60"/>
    <mergeCell ref="M57:M60"/>
    <mergeCell ref="N57:N60"/>
    <mergeCell ref="O57:O60"/>
    <mergeCell ref="P57:P60"/>
    <mergeCell ref="Q65:Q66"/>
    <mergeCell ref="R65:R66"/>
    <mergeCell ref="A67:A74"/>
    <mergeCell ref="B67:B74"/>
    <mergeCell ref="C67:C74"/>
    <mergeCell ref="D67:D74"/>
    <mergeCell ref="E67:E74"/>
    <mergeCell ref="F67:F74"/>
    <mergeCell ref="G67:G74"/>
    <mergeCell ref="J67:J74"/>
    <mergeCell ref="K65:K66"/>
    <mergeCell ref="L65:L66"/>
    <mergeCell ref="M65:M66"/>
    <mergeCell ref="N65:N66"/>
    <mergeCell ref="O65:O66"/>
    <mergeCell ref="P65:P66"/>
    <mergeCell ref="Q63:Q64"/>
    <mergeCell ref="R63:R64"/>
    <mergeCell ref="A65:A66"/>
    <mergeCell ref="B65:B66"/>
    <mergeCell ref="C65:C66"/>
    <mergeCell ref="D65:D66"/>
    <mergeCell ref="E65:E66"/>
    <mergeCell ref="F65:F66"/>
    <mergeCell ref="G65:G66"/>
    <mergeCell ref="J65:J66"/>
    <mergeCell ref="K52:K53"/>
    <mergeCell ref="L52:L53"/>
    <mergeCell ref="M52:M53"/>
    <mergeCell ref="N52:N53"/>
    <mergeCell ref="O52:O53"/>
    <mergeCell ref="P52:P53"/>
    <mergeCell ref="Q61:Q62"/>
    <mergeCell ref="R61:R62"/>
    <mergeCell ref="A63:A64"/>
    <mergeCell ref="B63:B64"/>
    <mergeCell ref="C63:C64"/>
    <mergeCell ref="D63:D64"/>
    <mergeCell ref="E63:E64"/>
    <mergeCell ref="F63:F64"/>
    <mergeCell ref="G63:G64"/>
    <mergeCell ref="J63:J64"/>
    <mergeCell ref="K61:K62"/>
    <mergeCell ref="L61:L62"/>
    <mergeCell ref="M61:M62"/>
    <mergeCell ref="N61:N62"/>
    <mergeCell ref="O61:O62"/>
    <mergeCell ref="P61:P62"/>
    <mergeCell ref="Q57:Q60"/>
    <mergeCell ref="R57:R60"/>
    <mergeCell ref="A61:A62"/>
    <mergeCell ref="B61:B62"/>
    <mergeCell ref="C61:C62"/>
    <mergeCell ref="D61:D62"/>
    <mergeCell ref="E61:E62"/>
    <mergeCell ref="F61:F62"/>
    <mergeCell ref="G61:G62"/>
    <mergeCell ref="J61:J62"/>
    <mergeCell ref="K48:K49"/>
    <mergeCell ref="L48:L49"/>
    <mergeCell ref="M48:M49"/>
    <mergeCell ref="N48:N49"/>
    <mergeCell ref="O48:O49"/>
    <mergeCell ref="P48:P49"/>
    <mergeCell ref="Q54:Q56"/>
    <mergeCell ref="R54:R56"/>
    <mergeCell ref="A57:A60"/>
    <mergeCell ref="B57:B60"/>
    <mergeCell ref="C57:C60"/>
    <mergeCell ref="D57:D60"/>
    <mergeCell ref="E57:E60"/>
    <mergeCell ref="F57:F60"/>
    <mergeCell ref="G57:G60"/>
    <mergeCell ref="J57:J60"/>
    <mergeCell ref="K54:K56"/>
    <mergeCell ref="L54:L56"/>
    <mergeCell ref="M54:M56"/>
    <mergeCell ref="N54:N56"/>
    <mergeCell ref="O54:O56"/>
    <mergeCell ref="P54:P56"/>
    <mergeCell ref="Q52:Q53"/>
    <mergeCell ref="R52:R53"/>
    <mergeCell ref="A54:A56"/>
    <mergeCell ref="B54:B56"/>
    <mergeCell ref="C54:C56"/>
    <mergeCell ref="D54:D56"/>
    <mergeCell ref="E54:E56"/>
    <mergeCell ref="F54:F56"/>
    <mergeCell ref="G54:G56"/>
    <mergeCell ref="J54:J56"/>
    <mergeCell ref="K41:K45"/>
    <mergeCell ref="L41:L45"/>
    <mergeCell ref="M41:M45"/>
    <mergeCell ref="N41:N45"/>
    <mergeCell ref="O41:O45"/>
    <mergeCell ref="P41:P45"/>
    <mergeCell ref="Q50:Q51"/>
    <mergeCell ref="R50:R51"/>
    <mergeCell ref="A52:A53"/>
    <mergeCell ref="B52:B53"/>
    <mergeCell ref="C52:C53"/>
    <mergeCell ref="D52:D53"/>
    <mergeCell ref="E52:E53"/>
    <mergeCell ref="F52:F53"/>
    <mergeCell ref="G52:G53"/>
    <mergeCell ref="J52:J53"/>
    <mergeCell ref="K50:K51"/>
    <mergeCell ref="L50:L51"/>
    <mergeCell ref="M50:M51"/>
    <mergeCell ref="N50:N51"/>
    <mergeCell ref="O50:O51"/>
    <mergeCell ref="P50:P51"/>
    <mergeCell ref="Q48:Q49"/>
    <mergeCell ref="R48:R49"/>
    <mergeCell ref="A50:A51"/>
    <mergeCell ref="B50:B51"/>
    <mergeCell ref="C50:C51"/>
    <mergeCell ref="D50:D51"/>
    <mergeCell ref="E50:E51"/>
    <mergeCell ref="F50:F51"/>
    <mergeCell ref="G50:G51"/>
    <mergeCell ref="J50:J51"/>
    <mergeCell ref="K34:K36"/>
    <mergeCell ref="L34:L36"/>
    <mergeCell ref="M34:M36"/>
    <mergeCell ref="N34:N36"/>
    <mergeCell ref="O34:O36"/>
    <mergeCell ref="P34:P36"/>
    <mergeCell ref="Q46:Q47"/>
    <mergeCell ref="R46:R47"/>
    <mergeCell ref="A48:A49"/>
    <mergeCell ref="B48:B49"/>
    <mergeCell ref="C48:C49"/>
    <mergeCell ref="D48:D49"/>
    <mergeCell ref="E48:E49"/>
    <mergeCell ref="F48:F49"/>
    <mergeCell ref="G48:G49"/>
    <mergeCell ref="J48:J49"/>
    <mergeCell ref="K46:K47"/>
    <mergeCell ref="L46:L47"/>
    <mergeCell ref="M46:M47"/>
    <mergeCell ref="N46:N47"/>
    <mergeCell ref="O46:O47"/>
    <mergeCell ref="P46:P47"/>
    <mergeCell ref="Q41:Q45"/>
    <mergeCell ref="R41:R45"/>
    <mergeCell ref="A46:A47"/>
    <mergeCell ref="B46:B47"/>
    <mergeCell ref="C46:C47"/>
    <mergeCell ref="D46:D47"/>
    <mergeCell ref="E46:E47"/>
    <mergeCell ref="F46:F47"/>
    <mergeCell ref="G46:G47"/>
    <mergeCell ref="J46:J47"/>
    <mergeCell ref="K28:K30"/>
    <mergeCell ref="L28:L30"/>
    <mergeCell ref="M28:M30"/>
    <mergeCell ref="N28:N30"/>
    <mergeCell ref="O28:O30"/>
    <mergeCell ref="P28:P30"/>
    <mergeCell ref="Q37:Q40"/>
    <mergeCell ref="R37:R40"/>
    <mergeCell ref="A41:A45"/>
    <mergeCell ref="B41:B45"/>
    <mergeCell ref="C41:C45"/>
    <mergeCell ref="D41:D45"/>
    <mergeCell ref="E41:E45"/>
    <mergeCell ref="F41:F45"/>
    <mergeCell ref="G41:G45"/>
    <mergeCell ref="J41:J45"/>
    <mergeCell ref="K37:K40"/>
    <mergeCell ref="L37:L40"/>
    <mergeCell ref="M37:M40"/>
    <mergeCell ref="N37:N40"/>
    <mergeCell ref="O37:O40"/>
    <mergeCell ref="P37:P40"/>
    <mergeCell ref="Q34:Q36"/>
    <mergeCell ref="R34:R36"/>
    <mergeCell ref="A37:A40"/>
    <mergeCell ref="B37:B40"/>
    <mergeCell ref="C37:C40"/>
    <mergeCell ref="D37:D40"/>
    <mergeCell ref="E37:E40"/>
    <mergeCell ref="F37:F40"/>
    <mergeCell ref="G37:G40"/>
    <mergeCell ref="J37:J40"/>
    <mergeCell ref="K20:K22"/>
    <mergeCell ref="L20:L22"/>
    <mergeCell ref="M20:M22"/>
    <mergeCell ref="N20:N22"/>
    <mergeCell ref="O20:O22"/>
    <mergeCell ref="P20:P22"/>
    <mergeCell ref="Q32:Q33"/>
    <mergeCell ref="R32:R33"/>
    <mergeCell ref="A34:A36"/>
    <mergeCell ref="B34:B36"/>
    <mergeCell ref="C34:C36"/>
    <mergeCell ref="D34:D36"/>
    <mergeCell ref="E34:E36"/>
    <mergeCell ref="F34:F36"/>
    <mergeCell ref="G34:G36"/>
    <mergeCell ref="J34:J36"/>
    <mergeCell ref="K32:K33"/>
    <mergeCell ref="L32:L33"/>
    <mergeCell ref="M32:M33"/>
    <mergeCell ref="N32:N33"/>
    <mergeCell ref="O32:O33"/>
    <mergeCell ref="P32:P33"/>
    <mergeCell ref="Q28:Q30"/>
    <mergeCell ref="R28:R30"/>
    <mergeCell ref="A32:A33"/>
    <mergeCell ref="B32:B33"/>
    <mergeCell ref="C32:C33"/>
    <mergeCell ref="D32:D33"/>
    <mergeCell ref="E32:E33"/>
    <mergeCell ref="F32:F33"/>
    <mergeCell ref="G32:G33"/>
    <mergeCell ref="J32:J33"/>
    <mergeCell ref="K15:K16"/>
    <mergeCell ref="L15:L16"/>
    <mergeCell ref="M15:M16"/>
    <mergeCell ref="N15:N16"/>
    <mergeCell ref="O15:O16"/>
    <mergeCell ref="P15:P16"/>
    <mergeCell ref="Q23:Q27"/>
    <mergeCell ref="R23:R27"/>
    <mergeCell ref="A28:A30"/>
    <mergeCell ref="B28:B30"/>
    <mergeCell ref="C28:C30"/>
    <mergeCell ref="D28:D30"/>
    <mergeCell ref="E28:E30"/>
    <mergeCell ref="F28:F30"/>
    <mergeCell ref="G28:G30"/>
    <mergeCell ref="J28:J30"/>
    <mergeCell ref="K23:K27"/>
    <mergeCell ref="L23:L27"/>
    <mergeCell ref="M23:M27"/>
    <mergeCell ref="N23:N27"/>
    <mergeCell ref="O23:O27"/>
    <mergeCell ref="P23:P27"/>
    <mergeCell ref="Q20:Q22"/>
    <mergeCell ref="R20:R22"/>
    <mergeCell ref="A23:A27"/>
    <mergeCell ref="B23:B27"/>
    <mergeCell ref="C23:C27"/>
    <mergeCell ref="D23:D27"/>
    <mergeCell ref="E23:E27"/>
    <mergeCell ref="F23:F27"/>
    <mergeCell ref="G23:G27"/>
    <mergeCell ref="J23:J27"/>
    <mergeCell ref="K11:K12"/>
    <mergeCell ref="L11:L12"/>
    <mergeCell ref="M11:M12"/>
    <mergeCell ref="N11:N12"/>
    <mergeCell ref="O11:O12"/>
    <mergeCell ref="P11:P12"/>
    <mergeCell ref="Q18:Q19"/>
    <mergeCell ref="R18:R19"/>
    <mergeCell ref="A20:A22"/>
    <mergeCell ref="B20:B22"/>
    <mergeCell ref="C20:C22"/>
    <mergeCell ref="D20:D22"/>
    <mergeCell ref="E20:E22"/>
    <mergeCell ref="F20:F22"/>
    <mergeCell ref="G20:G22"/>
    <mergeCell ref="J20:J22"/>
    <mergeCell ref="K18:K19"/>
    <mergeCell ref="L18:L19"/>
    <mergeCell ref="M18:M19"/>
    <mergeCell ref="N18:N19"/>
    <mergeCell ref="O18:O19"/>
    <mergeCell ref="P18:P19"/>
    <mergeCell ref="Q15:Q16"/>
    <mergeCell ref="R15:R16"/>
    <mergeCell ref="A18:A19"/>
    <mergeCell ref="B18:B19"/>
    <mergeCell ref="C18:C19"/>
    <mergeCell ref="D18:D19"/>
    <mergeCell ref="E18:E19"/>
    <mergeCell ref="F18:F19"/>
    <mergeCell ref="G18:G19"/>
    <mergeCell ref="J18:J19"/>
    <mergeCell ref="G4:G5"/>
    <mergeCell ref="H4:I4"/>
    <mergeCell ref="J4:J5"/>
    <mergeCell ref="K4:L4"/>
    <mergeCell ref="M4:N4"/>
    <mergeCell ref="O4:P4"/>
    <mergeCell ref="Q13:Q14"/>
    <mergeCell ref="R13:R14"/>
    <mergeCell ref="A15:A16"/>
    <mergeCell ref="B15:B16"/>
    <mergeCell ref="C15:C16"/>
    <mergeCell ref="D15:D16"/>
    <mergeCell ref="E15:E16"/>
    <mergeCell ref="F15:F16"/>
    <mergeCell ref="G15:G16"/>
    <mergeCell ref="J15:J16"/>
    <mergeCell ref="K13:K14"/>
    <mergeCell ref="L13:L14"/>
    <mergeCell ref="M13:M14"/>
    <mergeCell ref="N13:N14"/>
    <mergeCell ref="O13:O14"/>
    <mergeCell ref="P13:P14"/>
    <mergeCell ref="Q11:Q12"/>
    <mergeCell ref="R11:R12"/>
    <mergeCell ref="A13:A14"/>
    <mergeCell ref="B13:B14"/>
    <mergeCell ref="C13:C14"/>
    <mergeCell ref="D13:D14"/>
    <mergeCell ref="E13:E14"/>
    <mergeCell ref="F13:F14"/>
    <mergeCell ref="G13:G14"/>
    <mergeCell ref="J13:J14"/>
    <mergeCell ref="A4:A5"/>
    <mergeCell ref="B4:B5"/>
    <mergeCell ref="C4:C5"/>
    <mergeCell ref="D4:D5"/>
    <mergeCell ref="E4:E5"/>
    <mergeCell ref="F4:F5"/>
    <mergeCell ref="Q8:Q10"/>
    <mergeCell ref="R8:R10"/>
    <mergeCell ref="A11:A12"/>
    <mergeCell ref="B11:B12"/>
    <mergeCell ref="C11:C12"/>
    <mergeCell ref="D11:D12"/>
    <mergeCell ref="E11:E12"/>
    <mergeCell ref="F11:F12"/>
    <mergeCell ref="G11:G12"/>
    <mergeCell ref="J11:J12"/>
    <mergeCell ref="K8:K10"/>
    <mergeCell ref="L8:L10"/>
    <mergeCell ref="M8:M10"/>
    <mergeCell ref="N8:N10"/>
    <mergeCell ref="O8:O10"/>
    <mergeCell ref="P8:P10"/>
    <mergeCell ref="Q4:Q5"/>
    <mergeCell ref="R4:R5"/>
    <mergeCell ref="A8:A10"/>
    <mergeCell ref="B8:B10"/>
    <mergeCell ref="C8:C10"/>
    <mergeCell ref="D8:D10"/>
    <mergeCell ref="E8:E10"/>
    <mergeCell ref="F8:F10"/>
    <mergeCell ref="G8:G10"/>
    <mergeCell ref="J8:J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37"/>
  <sheetViews>
    <sheetView topLeftCell="A129" zoomScale="80" zoomScaleNormal="80" workbookViewId="0">
      <selection activeCell="G134" sqref="G13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0.28515625" customWidth="1"/>
    <col min="7" max="7" width="35.7109375" customWidth="1"/>
    <col min="8" max="8" width="19.28515625" customWidth="1"/>
    <col min="9" max="9" width="12.7109375" customWidth="1"/>
    <col min="10" max="10" width="33.85546875" customWidth="1"/>
    <col min="11" max="11" width="8.85546875" customWidth="1"/>
    <col min="12" max="12" width="14.5703125" customWidth="1"/>
    <col min="13" max="14" width="11.7109375" customWidth="1"/>
    <col min="15" max="16" width="12.5703125" customWidth="1"/>
    <col min="17" max="17" width="17.710937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B1" s="1126"/>
      <c r="C1" s="1126"/>
      <c r="D1" s="1126"/>
      <c r="E1" s="1126"/>
      <c r="F1" s="1126"/>
    </row>
    <row r="2" spans="1:19" x14ac:dyDescent="0.25">
      <c r="A2" s="1" t="s">
        <v>6269</v>
      </c>
    </row>
    <row r="4" spans="1:19" s="4" customFormat="1" ht="52.5" customHeight="1" x14ac:dyDescent="0.25">
      <c r="A4" s="1127" t="s">
        <v>1651</v>
      </c>
      <c r="B4" s="1129" t="s">
        <v>1</v>
      </c>
      <c r="C4" s="1129" t="s">
        <v>2</v>
      </c>
      <c r="D4" s="1129" t="s">
        <v>3</v>
      </c>
      <c r="E4" s="1127" t="s">
        <v>4</v>
      </c>
      <c r="F4" s="1127" t="s">
        <v>5</v>
      </c>
      <c r="G4" s="1127" t="s">
        <v>6</v>
      </c>
      <c r="H4" s="1138" t="s">
        <v>7</v>
      </c>
      <c r="I4" s="1138"/>
      <c r="J4" s="1127" t="s">
        <v>8</v>
      </c>
      <c r="K4" s="1131" t="s">
        <v>9</v>
      </c>
      <c r="L4" s="1132"/>
      <c r="M4" s="1133" t="s">
        <v>10</v>
      </c>
      <c r="N4" s="1133"/>
      <c r="O4" s="1133" t="s">
        <v>11</v>
      </c>
      <c r="P4" s="1133"/>
      <c r="Q4" s="1127" t="s">
        <v>12</v>
      </c>
      <c r="R4" s="1129" t="s">
        <v>13</v>
      </c>
      <c r="S4" s="219"/>
    </row>
    <row r="5" spans="1:19" s="4" customFormat="1" ht="18.75" customHeight="1" x14ac:dyDescent="0.2">
      <c r="A5" s="1128"/>
      <c r="B5" s="1130"/>
      <c r="C5" s="1130"/>
      <c r="D5" s="1130"/>
      <c r="E5" s="1128"/>
      <c r="F5" s="1128"/>
      <c r="G5" s="1128"/>
      <c r="H5" s="220" t="s">
        <v>14</v>
      </c>
      <c r="I5" s="220" t="s">
        <v>15</v>
      </c>
      <c r="J5" s="1128"/>
      <c r="K5" s="221">
        <v>2018</v>
      </c>
      <c r="L5" s="221">
        <v>2019</v>
      </c>
      <c r="M5" s="222">
        <v>2018</v>
      </c>
      <c r="N5" s="222">
        <v>2019</v>
      </c>
      <c r="O5" s="222">
        <v>2018</v>
      </c>
      <c r="P5" s="222">
        <v>2019</v>
      </c>
      <c r="Q5" s="1128"/>
      <c r="R5" s="1130"/>
      <c r="S5" s="219"/>
    </row>
    <row r="6" spans="1:19" s="4" customFormat="1" ht="15.75" customHeight="1" x14ac:dyDescent="0.2">
      <c r="A6" s="223" t="s">
        <v>16</v>
      </c>
      <c r="B6" s="220" t="s">
        <v>17</v>
      </c>
      <c r="C6" s="220" t="s">
        <v>18</v>
      </c>
      <c r="D6" s="220" t="s">
        <v>19</v>
      </c>
      <c r="E6" s="223" t="s">
        <v>20</v>
      </c>
      <c r="F6" s="223" t="s">
        <v>21</v>
      </c>
      <c r="G6" s="223" t="s">
        <v>22</v>
      </c>
      <c r="H6" s="220" t="s">
        <v>23</v>
      </c>
      <c r="I6" s="220" t="s">
        <v>24</v>
      </c>
      <c r="J6" s="223" t="s">
        <v>25</v>
      </c>
      <c r="K6" s="221" t="s">
        <v>26</v>
      </c>
      <c r="L6" s="221" t="s">
        <v>27</v>
      </c>
      <c r="M6" s="224" t="s">
        <v>28</v>
      </c>
      <c r="N6" s="224" t="s">
        <v>29</v>
      </c>
      <c r="O6" s="224" t="s">
        <v>30</v>
      </c>
      <c r="P6" s="224" t="s">
        <v>31</v>
      </c>
      <c r="Q6" s="223" t="s">
        <v>32</v>
      </c>
      <c r="R6" s="220" t="s">
        <v>33</v>
      </c>
      <c r="S6" s="219"/>
    </row>
    <row r="7" spans="1:19" s="13" customFormat="1" ht="56.25" customHeight="1" x14ac:dyDescent="0.25">
      <c r="A7" s="834">
        <v>1</v>
      </c>
      <c r="B7" s="1134" t="s">
        <v>68</v>
      </c>
      <c r="C7" s="906">
        <v>5</v>
      </c>
      <c r="D7" s="906">
        <v>4</v>
      </c>
      <c r="E7" s="1136" t="s">
        <v>1652</v>
      </c>
      <c r="F7" s="1136" t="s">
        <v>1653</v>
      </c>
      <c r="G7" s="829" t="s">
        <v>1654</v>
      </c>
      <c r="H7" s="99" t="s">
        <v>984</v>
      </c>
      <c r="I7" s="11" t="s">
        <v>1076</v>
      </c>
      <c r="J7" s="829" t="s">
        <v>1655</v>
      </c>
      <c r="K7" s="1036" t="s">
        <v>73</v>
      </c>
      <c r="L7" s="1036" t="s">
        <v>783</v>
      </c>
      <c r="M7" s="915">
        <v>50000</v>
      </c>
      <c r="N7" s="1036"/>
      <c r="O7" s="915">
        <v>50000</v>
      </c>
      <c r="P7" s="1036"/>
      <c r="Q7" s="829" t="s">
        <v>1656</v>
      </c>
      <c r="R7" s="829" t="s">
        <v>1657</v>
      </c>
      <c r="S7" s="12"/>
    </row>
    <row r="8" spans="1:19" s="13" customFormat="1" ht="38.25" customHeight="1" x14ac:dyDescent="0.25">
      <c r="A8" s="836"/>
      <c r="B8" s="1135"/>
      <c r="C8" s="908"/>
      <c r="D8" s="908"/>
      <c r="E8" s="1137"/>
      <c r="F8" s="1137"/>
      <c r="G8" s="831"/>
      <c r="H8" s="99" t="s">
        <v>1658</v>
      </c>
      <c r="I8" s="11" t="s">
        <v>1046</v>
      </c>
      <c r="J8" s="831"/>
      <c r="K8" s="1037"/>
      <c r="L8" s="1037"/>
      <c r="M8" s="917"/>
      <c r="N8" s="1037"/>
      <c r="O8" s="917"/>
      <c r="P8" s="1037"/>
      <c r="Q8" s="831"/>
      <c r="R8" s="831"/>
      <c r="S8" s="12"/>
    </row>
    <row r="9" spans="1:19" s="13" customFormat="1" ht="195.75" customHeight="1" x14ac:dyDescent="0.25">
      <c r="A9" s="90">
        <v>2</v>
      </c>
      <c r="B9" s="90" t="s">
        <v>68</v>
      </c>
      <c r="C9" s="90">
        <v>1</v>
      </c>
      <c r="D9" s="75">
        <v>6</v>
      </c>
      <c r="E9" s="165" t="s">
        <v>1659</v>
      </c>
      <c r="F9" s="165" t="s">
        <v>1660</v>
      </c>
      <c r="G9" s="75" t="s">
        <v>1661</v>
      </c>
      <c r="H9" s="75" t="s">
        <v>1662</v>
      </c>
      <c r="I9" s="75">
        <v>2</v>
      </c>
      <c r="J9" s="75" t="s">
        <v>1663</v>
      </c>
      <c r="K9" s="99" t="s">
        <v>1664</v>
      </c>
      <c r="L9" s="99" t="s">
        <v>783</v>
      </c>
      <c r="M9" s="79">
        <v>68000</v>
      </c>
      <c r="N9" s="99"/>
      <c r="O9" s="79">
        <v>68000</v>
      </c>
      <c r="P9" s="99"/>
      <c r="Q9" s="75" t="s">
        <v>1656</v>
      </c>
      <c r="R9" s="75" t="s">
        <v>1657</v>
      </c>
      <c r="S9" s="12"/>
    </row>
    <row r="10" spans="1:19" s="13" customFormat="1" ht="246.75" customHeight="1" x14ac:dyDescent="0.25">
      <c r="A10" s="190">
        <v>3</v>
      </c>
      <c r="B10" s="90" t="s">
        <v>68</v>
      </c>
      <c r="C10" s="90" t="s">
        <v>1665</v>
      </c>
      <c r="D10" s="75">
        <v>10</v>
      </c>
      <c r="E10" s="165" t="s">
        <v>1666</v>
      </c>
      <c r="F10" s="165" t="s">
        <v>1667</v>
      </c>
      <c r="G10" s="75" t="s">
        <v>1668</v>
      </c>
      <c r="H10" s="55" t="s">
        <v>1669</v>
      </c>
      <c r="I10" s="68" t="s">
        <v>1670</v>
      </c>
      <c r="J10" s="75" t="s">
        <v>1671</v>
      </c>
      <c r="K10" s="99" t="s">
        <v>1664</v>
      </c>
      <c r="L10" s="99" t="s">
        <v>783</v>
      </c>
      <c r="M10" s="79">
        <v>25000</v>
      </c>
      <c r="N10" s="99"/>
      <c r="O10" s="79">
        <v>25000</v>
      </c>
      <c r="P10" s="99"/>
      <c r="Q10" s="70" t="s">
        <v>1656</v>
      </c>
      <c r="R10" s="70" t="s">
        <v>1657</v>
      </c>
      <c r="S10" s="12"/>
    </row>
    <row r="11" spans="1:19" s="13" customFormat="1" ht="56.25" customHeight="1" x14ac:dyDescent="0.25">
      <c r="A11" s="834">
        <v>4</v>
      </c>
      <c r="B11" s="834" t="s">
        <v>161</v>
      </c>
      <c r="C11" s="834">
        <v>5</v>
      </c>
      <c r="D11" s="829">
        <v>11</v>
      </c>
      <c r="E11" s="1136" t="s">
        <v>1672</v>
      </c>
      <c r="F11" s="1136" t="s">
        <v>1673</v>
      </c>
      <c r="G11" s="829" t="s">
        <v>1674</v>
      </c>
      <c r="H11" s="75" t="s">
        <v>1675</v>
      </c>
      <c r="I11" s="11" t="s">
        <v>39</v>
      </c>
      <c r="J11" s="829" t="s">
        <v>1676</v>
      </c>
      <c r="K11" s="1036" t="s">
        <v>1664</v>
      </c>
      <c r="L11" s="1036" t="s">
        <v>783</v>
      </c>
      <c r="M11" s="915">
        <v>12000</v>
      </c>
      <c r="N11" s="1036"/>
      <c r="O11" s="915">
        <v>12000</v>
      </c>
      <c r="P11" s="1036"/>
      <c r="Q11" s="829" t="s">
        <v>1656</v>
      </c>
      <c r="R11" s="829" t="s">
        <v>1657</v>
      </c>
      <c r="S11" s="12"/>
    </row>
    <row r="12" spans="1:19" s="13" customFormat="1" ht="79.5" customHeight="1" x14ac:dyDescent="0.25">
      <c r="A12" s="835"/>
      <c r="B12" s="835"/>
      <c r="C12" s="835"/>
      <c r="D12" s="830"/>
      <c r="E12" s="1139"/>
      <c r="F12" s="1139"/>
      <c r="G12" s="830"/>
      <c r="H12" s="75" t="s">
        <v>1187</v>
      </c>
      <c r="I12" s="11" t="s">
        <v>193</v>
      </c>
      <c r="J12" s="830"/>
      <c r="K12" s="1057"/>
      <c r="L12" s="1057"/>
      <c r="M12" s="916"/>
      <c r="N12" s="1057"/>
      <c r="O12" s="916"/>
      <c r="P12" s="1057"/>
      <c r="Q12" s="830"/>
      <c r="R12" s="830"/>
      <c r="S12" s="12"/>
    </row>
    <row r="13" spans="1:19" s="13" customFormat="1" ht="84.6" customHeight="1" x14ac:dyDescent="0.25">
      <c r="A13" s="836"/>
      <c r="B13" s="836"/>
      <c r="C13" s="836"/>
      <c r="D13" s="831"/>
      <c r="E13" s="1137"/>
      <c r="F13" s="1137"/>
      <c r="G13" s="831"/>
      <c r="H13" s="75" t="s">
        <v>935</v>
      </c>
      <c r="I13" s="11" t="s">
        <v>1677</v>
      </c>
      <c r="J13" s="831"/>
      <c r="K13" s="1037"/>
      <c r="L13" s="1037"/>
      <c r="M13" s="917"/>
      <c r="N13" s="1037"/>
      <c r="O13" s="917"/>
      <c r="P13" s="1037"/>
      <c r="Q13" s="831"/>
      <c r="R13" s="831"/>
      <c r="S13" s="12"/>
    </row>
    <row r="14" spans="1:19" s="13" customFormat="1" ht="232.5" customHeight="1" x14ac:dyDescent="0.25">
      <c r="A14" s="190">
        <v>5</v>
      </c>
      <c r="B14" s="90" t="s">
        <v>161</v>
      </c>
      <c r="C14" s="90">
        <v>1</v>
      </c>
      <c r="D14" s="75">
        <v>6</v>
      </c>
      <c r="E14" s="165" t="s">
        <v>1678</v>
      </c>
      <c r="F14" s="165" t="s">
        <v>1679</v>
      </c>
      <c r="G14" s="75" t="s">
        <v>1680</v>
      </c>
      <c r="H14" s="99" t="s">
        <v>1193</v>
      </c>
      <c r="I14" s="11" t="s">
        <v>39</v>
      </c>
      <c r="J14" s="75" t="s">
        <v>1681</v>
      </c>
      <c r="K14" s="99" t="s">
        <v>1664</v>
      </c>
      <c r="L14" s="99" t="s">
        <v>783</v>
      </c>
      <c r="M14" s="79">
        <v>9000</v>
      </c>
      <c r="N14" s="99"/>
      <c r="O14" s="79">
        <v>9000</v>
      </c>
      <c r="P14" s="99"/>
      <c r="Q14" s="75" t="s">
        <v>1656</v>
      </c>
      <c r="R14" s="75" t="s">
        <v>1657</v>
      </c>
      <c r="S14" s="12"/>
    </row>
    <row r="15" spans="1:19" s="13" customFormat="1" ht="59.25" customHeight="1" x14ac:dyDescent="0.25">
      <c r="A15" s="834">
        <v>6</v>
      </c>
      <c r="B15" s="834" t="s">
        <v>68</v>
      </c>
      <c r="C15" s="834">
        <v>1</v>
      </c>
      <c r="D15" s="829">
        <v>6</v>
      </c>
      <c r="E15" s="1136" t="s">
        <v>1682</v>
      </c>
      <c r="F15" s="1136" t="s">
        <v>1683</v>
      </c>
      <c r="G15" s="829" t="s">
        <v>1684</v>
      </c>
      <c r="H15" s="75" t="s">
        <v>1685</v>
      </c>
      <c r="I15" s="11" t="s">
        <v>39</v>
      </c>
      <c r="J15" s="829" t="s">
        <v>1686</v>
      </c>
      <c r="K15" s="1036" t="s">
        <v>1664</v>
      </c>
      <c r="L15" s="1036" t="s">
        <v>783</v>
      </c>
      <c r="M15" s="915">
        <v>25500</v>
      </c>
      <c r="N15" s="1036"/>
      <c r="O15" s="915">
        <v>25500</v>
      </c>
      <c r="P15" s="1036"/>
      <c r="Q15" s="829" t="s">
        <v>1656</v>
      </c>
      <c r="R15" s="829" t="s">
        <v>1657</v>
      </c>
      <c r="S15" s="12"/>
    </row>
    <row r="16" spans="1:19" s="13" customFormat="1" ht="84" customHeight="1" x14ac:dyDescent="0.25">
      <c r="A16" s="836"/>
      <c r="B16" s="836"/>
      <c r="C16" s="836"/>
      <c r="D16" s="831"/>
      <c r="E16" s="1137"/>
      <c r="F16" s="1137"/>
      <c r="G16" s="831"/>
      <c r="H16" s="75" t="s">
        <v>450</v>
      </c>
      <c r="I16" s="11" t="s">
        <v>1687</v>
      </c>
      <c r="J16" s="831"/>
      <c r="K16" s="1037"/>
      <c r="L16" s="1037"/>
      <c r="M16" s="917"/>
      <c r="N16" s="1037"/>
      <c r="O16" s="917"/>
      <c r="P16" s="1037"/>
      <c r="Q16" s="831"/>
      <c r="R16" s="831"/>
      <c r="S16" s="12"/>
    </row>
    <row r="17" spans="1:19" s="18" customFormat="1" ht="163.15" customHeight="1" x14ac:dyDescent="0.25">
      <c r="A17" s="225">
        <v>7</v>
      </c>
      <c r="B17" s="111" t="s">
        <v>127</v>
      </c>
      <c r="C17" s="111">
        <v>1</v>
      </c>
      <c r="D17" s="92">
        <v>6</v>
      </c>
      <c r="E17" s="226" t="s">
        <v>1688</v>
      </c>
      <c r="F17" s="226" t="s">
        <v>1689</v>
      </c>
      <c r="G17" s="92" t="s">
        <v>1680</v>
      </c>
      <c r="H17" s="112" t="s">
        <v>1690</v>
      </c>
      <c r="I17" s="16" t="s">
        <v>802</v>
      </c>
      <c r="J17" s="92" t="s">
        <v>1691</v>
      </c>
      <c r="K17" s="112" t="s">
        <v>1664</v>
      </c>
      <c r="L17" s="112" t="s">
        <v>783</v>
      </c>
      <c r="M17" s="117">
        <v>42500</v>
      </c>
      <c r="N17" s="112"/>
      <c r="O17" s="117">
        <v>42500</v>
      </c>
      <c r="P17" s="112"/>
      <c r="Q17" s="92" t="s">
        <v>1656</v>
      </c>
      <c r="R17" s="92" t="s">
        <v>1657</v>
      </c>
      <c r="S17" s="17"/>
    </row>
    <row r="18" spans="1:19" s="13" customFormat="1" ht="47.25" customHeight="1" x14ac:dyDescent="0.25">
      <c r="A18" s="834">
        <v>8</v>
      </c>
      <c r="B18" s="834" t="s">
        <v>68</v>
      </c>
      <c r="C18" s="834">
        <v>1</v>
      </c>
      <c r="D18" s="829">
        <v>6</v>
      </c>
      <c r="E18" s="1136" t="s">
        <v>1692</v>
      </c>
      <c r="F18" s="1136" t="s">
        <v>1693</v>
      </c>
      <c r="G18" s="829" t="s">
        <v>250</v>
      </c>
      <c r="H18" s="75" t="s">
        <v>118</v>
      </c>
      <c r="I18" s="11" t="s">
        <v>39</v>
      </c>
      <c r="J18" s="829" t="s">
        <v>1694</v>
      </c>
      <c r="K18" s="1036" t="s">
        <v>1664</v>
      </c>
      <c r="L18" s="1036" t="s">
        <v>783</v>
      </c>
      <c r="M18" s="915">
        <v>15000</v>
      </c>
      <c r="N18" s="1036"/>
      <c r="O18" s="915">
        <v>15000</v>
      </c>
      <c r="P18" s="1036"/>
      <c r="Q18" s="829" t="s">
        <v>1656</v>
      </c>
      <c r="R18" s="829" t="s">
        <v>1657</v>
      </c>
      <c r="S18" s="12"/>
    </row>
    <row r="19" spans="1:19" s="13" customFormat="1" ht="66" customHeight="1" x14ac:dyDescent="0.25">
      <c r="A19" s="836"/>
      <c r="B19" s="836"/>
      <c r="C19" s="836"/>
      <c r="D19" s="831"/>
      <c r="E19" s="1137"/>
      <c r="F19" s="1137"/>
      <c r="G19" s="831"/>
      <c r="H19" s="75" t="s">
        <v>918</v>
      </c>
      <c r="I19" s="11" t="s">
        <v>1695</v>
      </c>
      <c r="J19" s="831"/>
      <c r="K19" s="1037"/>
      <c r="L19" s="1037"/>
      <c r="M19" s="917"/>
      <c r="N19" s="1037"/>
      <c r="O19" s="917"/>
      <c r="P19" s="1037"/>
      <c r="Q19" s="831"/>
      <c r="R19" s="831"/>
      <c r="S19" s="12"/>
    </row>
    <row r="20" spans="1:19" s="13" customFormat="1" ht="48.75" customHeight="1" x14ac:dyDescent="0.25">
      <c r="A20" s="934">
        <v>9</v>
      </c>
      <c r="B20" s="1134" t="s">
        <v>53</v>
      </c>
      <c r="C20" s="906">
        <v>5</v>
      </c>
      <c r="D20" s="906">
        <v>4</v>
      </c>
      <c r="E20" s="829" t="s">
        <v>1696</v>
      </c>
      <c r="F20" s="1143" t="s">
        <v>1697</v>
      </c>
      <c r="G20" s="829" t="s">
        <v>1698</v>
      </c>
      <c r="H20" s="227" t="s">
        <v>728</v>
      </c>
      <c r="I20" s="227">
        <v>3</v>
      </c>
      <c r="J20" s="934" t="s">
        <v>1699</v>
      </c>
      <c r="K20" s="1141" t="s">
        <v>124</v>
      </c>
      <c r="L20" s="852" t="s">
        <v>783</v>
      </c>
      <c r="M20" s="938">
        <v>75000.350000000006</v>
      </c>
      <c r="N20" s="1036"/>
      <c r="O20" s="938">
        <v>70000</v>
      </c>
      <c r="P20" s="1036"/>
      <c r="Q20" s="829" t="s">
        <v>1700</v>
      </c>
      <c r="R20" s="829" t="s">
        <v>1701</v>
      </c>
      <c r="S20" s="12"/>
    </row>
    <row r="21" spans="1:19" s="13" customFormat="1" ht="33" customHeight="1" x14ac:dyDescent="0.25">
      <c r="A21" s="935"/>
      <c r="B21" s="1142"/>
      <c r="C21" s="907"/>
      <c r="D21" s="907"/>
      <c r="E21" s="830"/>
      <c r="F21" s="1144"/>
      <c r="G21" s="830"/>
      <c r="H21" s="227" t="s">
        <v>918</v>
      </c>
      <c r="I21" s="227">
        <v>90</v>
      </c>
      <c r="J21" s="935"/>
      <c r="K21" s="1141"/>
      <c r="L21" s="852"/>
      <c r="M21" s="939"/>
      <c r="N21" s="1057"/>
      <c r="O21" s="939"/>
      <c r="P21" s="1057"/>
      <c r="Q21" s="830"/>
      <c r="R21" s="830"/>
      <c r="S21" s="12"/>
    </row>
    <row r="22" spans="1:19" s="13" customFormat="1" ht="41.25" customHeight="1" x14ac:dyDescent="0.25">
      <c r="A22" s="935"/>
      <c r="B22" s="1142"/>
      <c r="C22" s="907"/>
      <c r="D22" s="907"/>
      <c r="E22" s="830"/>
      <c r="F22" s="1144"/>
      <c r="G22" s="830"/>
      <c r="H22" s="99" t="s">
        <v>118</v>
      </c>
      <c r="I22" s="11" t="s">
        <v>802</v>
      </c>
      <c r="J22" s="935"/>
      <c r="K22" s="1141"/>
      <c r="L22" s="852"/>
      <c r="M22" s="939"/>
      <c r="N22" s="1057"/>
      <c r="O22" s="939"/>
      <c r="P22" s="1057"/>
      <c r="Q22" s="830"/>
      <c r="R22" s="830"/>
      <c r="S22" s="12"/>
    </row>
    <row r="23" spans="1:19" s="13" customFormat="1" ht="34.5" customHeight="1" x14ac:dyDescent="0.25">
      <c r="A23" s="936"/>
      <c r="B23" s="1135"/>
      <c r="C23" s="908"/>
      <c r="D23" s="908"/>
      <c r="E23" s="831"/>
      <c r="F23" s="1145"/>
      <c r="G23" s="831"/>
      <c r="H23" s="227" t="s">
        <v>918</v>
      </c>
      <c r="I23" s="11" t="s">
        <v>989</v>
      </c>
      <c r="J23" s="936"/>
      <c r="K23" s="1141"/>
      <c r="L23" s="852"/>
      <c r="M23" s="940"/>
      <c r="N23" s="1037"/>
      <c r="O23" s="940"/>
      <c r="P23" s="1037"/>
      <c r="Q23" s="831"/>
      <c r="R23" s="831"/>
      <c r="S23" s="12"/>
    </row>
    <row r="24" spans="1:19" s="13" customFormat="1" ht="42.75" customHeight="1" x14ac:dyDescent="0.25">
      <c r="A24" s="834">
        <v>10</v>
      </c>
      <c r="B24" s="834">
        <v>6</v>
      </c>
      <c r="C24" s="834">
        <v>1</v>
      </c>
      <c r="D24" s="829">
        <v>6</v>
      </c>
      <c r="E24" s="1103" t="s">
        <v>1702</v>
      </c>
      <c r="F24" s="1136" t="s">
        <v>1703</v>
      </c>
      <c r="G24" s="1103" t="s">
        <v>1704</v>
      </c>
      <c r="H24" s="75" t="s">
        <v>1187</v>
      </c>
      <c r="I24" s="75">
        <v>15</v>
      </c>
      <c r="J24" s="829" t="s">
        <v>1705</v>
      </c>
      <c r="K24" s="829" t="s">
        <v>52</v>
      </c>
      <c r="L24" s="829" t="s">
        <v>783</v>
      </c>
      <c r="M24" s="1038">
        <v>16858.47</v>
      </c>
      <c r="N24" s="829"/>
      <c r="O24" s="1038">
        <v>14569.66</v>
      </c>
      <c r="P24" s="829"/>
      <c r="Q24" s="829" t="s">
        <v>1706</v>
      </c>
      <c r="R24" s="829" t="s">
        <v>1707</v>
      </c>
      <c r="S24" s="12"/>
    </row>
    <row r="25" spans="1:19" s="13" customFormat="1" ht="27" customHeight="1" x14ac:dyDescent="0.25">
      <c r="A25" s="835"/>
      <c r="B25" s="835"/>
      <c r="C25" s="835"/>
      <c r="D25" s="830"/>
      <c r="E25" s="1140"/>
      <c r="F25" s="1139"/>
      <c r="G25" s="1140"/>
      <c r="H25" s="75" t="s">
        <v>935</v>
      </c>
      <c r="I25" s="75">
        <v>200</v>
      </c>
      <c r="J25" s="830"/>
      <c r="K25" s="830"/>
      <c r="L25" s="830"/>
      <c r="M25" s="1047"/>
      <c r="N25" s="830"/>
      <c r="O25" s="1047"/>
      <c r="P25" s="830"/>
      <c r="Q25" s="830"/>
      <c r="R25" s="830"/>
      <c r="S25" s="12"/>
    </row>
    <row r="26" spans="1:19" s="13" customFormat="1" ht="21.75" customHeight="1" x14ac:dyDescent="0.25">
      <c r="A26" s="835"/>
      <c r="B26" s="835"/>
      <c r="C26" s="835"/>
      <c r="D26" s="830"/>
      <c r="E26" s="1140"/>
      <c r="F26" s="1139"/>
      <c r="G26" s="1140"/>
      <c r="H26" s="75" t="s">
        <v>1193</v>
      </c>
      <c r="I26" s="75">
        <v>1</v>
      </c>
      <c r="J26" s="830"/>
      <c r="K26" s="830"/>
      <c r="L26" s="830"/>
      <c r="M26" s="1047"/>
      <c r="N26" s="830"/>
      <c r="O26" s="1047"/>
      <c r="P26" s="830"/>
      <c r="Q26" s="830"/>
      <c r="R26" s="830"/>
      <c r="S26" s="12"/>
    </row>
    <row r="27" spans="1:19" s="13" customFormat="1" ht="32.25" customHeight="1" x14ac:dyDescent="0.25">
      <c r="A27" s="835"/>
      <c r="B27" s="835"/>
      <c r="C27" s="835"/>
      <c r="D27" s="830"/>
      <c r="E27" s="1140"/>
      <c r="F27" s="1139"/>
      <c r="G27" s="1140"/>
      <c r="H27" s="75" t="s">
        <v>1708</v>
      </c>
      <c r="I27" s="75">
        <v>50</v>
      </c>
      <c r="J27" s="830"/>
      <c r="K27" s="830"/>
      <c r="L27" s="830"/>
      <c r="M27" s="1047"/>
      <c r="N27" s="830"/>
      <c r="O27" s="1047"/>
      <c r="P27" s="830"/>
      <c r="Q27" s="830"/>
      <c r="R27" s="830"/>
      <c r="S27" s="843"/>
    </row>
    <row r="28" spans="1:19" s="13" customFormat="1" ht="43.15" customHeight="1" x14ac:dyDescent="0.25">
      <c r="A28" s="835"/>
      <c r="B28" s="835"/>
      <c r="C28" s="835"/>
      <c r="D28" s="830"/>
      <c r="E28" s="1140"/>
      <c r="F28" s="1139"/>
      <c r="G28" s="1140"/>
      <c r="H28" s="75" t="s">
        <v>1709</v>
      </c>
      <c r="I28" s="75">
        <v>500</v>
      </c>
      <c r="J28" s="830"/>
      <c r="K28" s="830"/>
      <c r="L28" s="830"/>
      <c r="M28" s="1047"/>
      <c r="N28" s="830"/>
      <c r="O28" s="1047"/>
      <c r="P28" s="830"/>
      <c r="Q28" s="830"/>
      <c r="R28" s="830"/>
      <c r="S28" s="843"/>
    </row>
    <row r="29" spans="1:19" s="13" customFormat="1" ht="48" customHeight="1" x14ac:dyDescent="0.25">
      <c r="A29" s="835"/>
      <c r="B29" s="835"/>
      <c r="C29" s="835"/>
      <c r="D29" s="830"/>
      <c r="E29" s="1140"/>
      <c r="F29" s="1139"/>
      <c r="G29" s="1140"/>
      <c r="H29" s="75" t="s">
        <v>1710</v>
      </c>
      <c r="I29" s="75">
        <v>50</v>
      </c>
      <c r="J29" s="830"/>
      <c r="K29" s="830"/>
      <c r="L29" s="830"/>
      <c r="M29" s="1047"/>
      <c r="N29" s="830"/>
      <c r="O29" s="1047"/>
      <c r="P29" s="830"/>
      <c r="Q29" s="830"/>
      <c r="R29" s="830"/>
      <c r="S29" s="843"/>
    </row>
    <row r="30" spans="1:19" s="13" customFormat="1" ht="37.15" customHeight="1" x14ac:dyDescent="0.25">
      <c r="A30" s="835"/>
      <c r="B30" s="835"/>
      <c r="C30" s="835"/>
      <c r="D30" s="830"/>
      <c r="E30" s="1140"/>
      <c r="F30" s="1139"/>
      <c r="G30" s="1140"/>
      <c r="H30" s="75" t="s">
        <v>1213</v>
      </c>
      <c r="I30" s="75">
        <v>1</v>
      </c>
      <c r="J30" s="830"/>
      <c r="K30" s="830"/>
      <c r="L30" s="830"/>
      <c r="M30" s="1047"/>
      <c r="N30" s="830"/>
      <c r="O30" s="1047"/>
      <c r="P30" s="830"/>
      <c r="Q30" s="830"/>
      <c r="R30" s="830"/>
      <c r="S30" s="843"/>
    </row>
    <row r="31" spans="1:19" s="13" customFormat="1" ht="26.25" customHeight="1" x14ac:dyDescent="0.25">
      <c r="A31" s="835"/>
      <c r="B31" s="835"/>
      <c r="C31" s="835"/>
      <c r="D31" s="830"/>
      <c r="E31" s="1140"/>
      <c r="F31" s="1137"/>
      <c r="G31" s="1140"/>
      <c r="H31" s="75" t="s">
        <v>1304</v>
      </c>
      <c r="I31" s="75">
        <v>40</v>
      </c>
      <c r="J31" s="831"/>
      <c r="K31" s="831"/>
      <c r="L31" s="831"/>
      <c r="M31" s="1039"/>
      <c r="N31" s="831"/>
      <c r="O31" s="1039"/>
      <c r="P31" s="831"/>
      <c r="Q31" s="831"/>
      <c r="R31" s="831"/>
      <c r="S31" s="12"/>
    </row>
    <row r="32" spans="1:19" s="13" customFormat="1" ht="55.5" customHeight="1" x14ac:dyDescent="0.25">
      <c r="A32" s="834">
        <v>11</v>
      </c>
      <c r="B32" s="834">
        <v>2</v>
      </c>
      <c r="C32" s="834">
        <v>1</v>
      </c>
      <c r="D32" s="829">
        <v>6</v>
      </c>
      <c r="E32" s="829" t="s">
        <v>1711</v>
      </c>
      <c r="F32" s="1136" t="s">
        <v>1712</v>
      </c>
      <c r="G32" s="829" t="s">
        <v>1713</v>
      </c>
      <c r="H32" s="75" t="s">
        <v>1193</v>
      </c>
      <c r="I32" s="75">
        <v>1</v>
      </c>
      <c r="J32" s="829" t="s">
        <v>1714</v>
      </c>
      <c r="K32" s="829" t="s">
        <v>73</v>
      </c>
      <c r="L32" s="829" t="s">
        <v>783</v>
      </c>
      <c r="M32" s="1038">
        <v>53220.9</v>
      </c>
      <c r="N32" s="829"/>
      <c r="O32" s="1038">
        <v>32873.980000000003</v>
      </c>
      <c r="P32" s="829"/>
      <c r="Q32" s="829" t="s">
        <v>1715</v>
      </c>
      <c r="R32" s="829" t="s">
        <v>1716</v>
      </c>
      <c r="S32" s="12"/>
    </row>
    <row r="33" spans="1:19" s="13" customFormat="1" ht="48.75" customHeight="1" x14ac:dyDescent="0.25">
      <c r="A33" s="835"/>
      <c r="B33" s="835"/>
      <c r="C33" s="835"/>
      <c r="D33" s="830"/>
      <c r="E33" s="830"/>
      <c r="F33" s="1139"/>
      <c r="G33" s="830"/>
      <c r="H33" s="75" t="s">
        <v>1717</v>
      </c>
      <c r="I33" s="159">
        <v>5000</v>
      </c>
      <c r="J33" s="830"/>
      <c r="K33" s="830"/>
      <c r="L33" s="830"/>
      <c r="M33" s="1047"/>
      <c r="N33" s="830"/>
      <c r="O33" s="1047"/>
      <c r="P33" s="830"/>
      <c r="Q33" s="830"/>
      <c r="R33" s="830"/>
      <c r="S33" s="12"/>
    </row>
    <row r="34" spans="1:19" s="13" customFormat="1" ht="49.9" customHeight="1" x14ac:dyDescent="0.25">
      <c r="A34" s="835"/>
      <c r="B34" s="835"/>
      <c r="C34" s="835"/>
      <c r="D34" s="830"/>
      <c r="E34" s="830"/>
      <c r="F34" s="1139"/>
      <c r="G34" s="830"/>
      <c r="H34" s="75" t="s">
        <v>1718</v>
      </c>
      <c r="I34" s="75">
        <v>400</v>
      </c>
      <c r="J34" s="830"/>
      <c r="K34" s="830"/>
      <c r="L34" s="830"/>
      <c r="M34" s="1047"/>
      <c r="N34" s="830"/>
      <c r="O34" s="1047"/>
      <c r="P34" s="830"/>
      <c r="Q34" s="830"/>
      <c r="R34" s="830"/>
      <c r="S34" s="12"/>
    </row>
    <row r="35" spans="1:19" s="13" customFormat="1" ht="45" customHeight="1" x14ac:dyDescent="0.25">
      <c r="A35" s="835"/>
      <c r="B35" s="835"/>
      <c r="C35" s="835"/>
      <c r="D35" s="830"/>
      <c r="E35" s="830"/>
      <c r="F35" s="1139"/>
      <c r="G35" s="830"/>
      <c r="H35" s="75" t="s">
        <v>1719</v>
      </c>
      <c r="I35" s="75">
        <v>3</v>
      </c>
      <c r="J35" s="830"/>
      <c r="K35" s="830"/>
      <c r="L35" s="830"/>
      <c r="M35" s="1047"/>
      <c r="N35" s="830"/>
      <c r="O35" s="1047"/>
      <c r="P35" s="830"/>
      <c r="Q35" s="830"/>
      <c r="R35" s="830"/>
      <c r="S35" s="12"/>
    </row>
    <row r="36" spans="1:19" s="13" customFormat="1" ht="62.25" customHeight="1" x14ac:dyDescent="0.25">
      <c r="A36" s="835"/>
      <c r="B36" s="835"/>
      <c r="C36" s="835"/>
      <c r="D36" s="830"/>
      <c r="E36" s="830"/>
      <c r="F36" s="1137"/>
      <c r="G36" s="830"/>
      <c r="H36" s="75" t="s">
        <v>1720</v>
      </c>
      <c r="I36" s="75">
        <v>60</v>
      </c>
      <c r="J36" s="831"/>
      <c r="K36" s="830"/>
      <c r="L36" s="830"/>
      <c r="M36" s="1047"/>
      <c r="N36" s="830"/>
      <c r="O36" s="1047"/>
      <c r="P36" s="830"/>
      <c r="Q36" s="830"/>
      <c r="R36" s="830"/>
      <c r="S36" s="12"/>
    </row>
    <row r="37" spans="1:19" s="13" customFormat="1" ht="41.45" customHeight="1" x14ac:dyDescent="0.25">
      <c r="A37" s="834">
        <v>12</v>
      </c>
      <c r="B37" s="834">
        <v>5</v>
      </c>
      <c r="C37" s="834">
        <v>1</v>
      </c>
      <c r="D37" s="829">
        <v>6</v>
      </c>
      <c r="E37" s="829" t="s">
        <v>1721</v>
      </c>
      <c r="F37" s="1136" t="s">
        <v>1722</v>
      </c>
      <c r="G37" s="829" t="s">
        <v>1723</v>
      </c>
      <c r="H37" s="75" t="s">
        <v>988</v>
      </c>
      <c r="I37" s="75">
        <v>1</v>
      </c>
      <c r="J37" s="829" t="s">
        <v>1724</v>
      </c>
      <c r="K37" s="829" t="s">
        <v>124</v>
      </c>
      <c r="L37" s="829" t="s">
        <v>783</v>
      </c>
      <c r="M37" s="1038">
        <v>15018.5</v>
      </c>
      <c r="N37" s="829"/>
      <c r="O37" s="1038">
        <v>12163.5</v>
      </c>
      <c r="P37" s="829"/>
      <c r="Q37" s="829" t="s">
        <v>1725</v>
      </c>
      <c r="R37" s="829" t="s">
        <v>1726</v>
      </c>
      <c r="S37" s="12"/>
    </row>
    <row r="38" spans="1:19" s="13" customFormat="1" ht="57" customHeight="1" x14ac:dyDescent="0.25">
      <c r="A38" s="835"/>
      <c r="B38" s="835"/>
      <c r="C38" s="835"/>
      <c r="D38" s="830"/>
      <c r="E38" s="830"/>
      <c r="F38" s="1139"/>
      <c r="G38" s="830"/>
      <c r="H38" s="75" t="s">
        <v>1302</v>
      </c>
      <c r="I38" s="75">
        <v>60</v>
      </c>
      <c r="J38" s="830"/>
      <c r="K38" s="830"/>
      <c r="L38" s="830"/>
      <c r="M38" s="1047"/>
      <c r="N38" s="830"/>
      <c r="O38" s="1047"/>
      <c r="P38" s="830"/>
      <c r="Q38" s="830"/>
      <c r="R38" s="830"/>
      <c r="S38" s="12"/>
    </row>
    <row r="39" spans="1:19" s="13" customFormat="1" ht="56.25" customHeight="1" x14ac:dyDescent="0.25">
      <c r="A39" s="835"/>
      <c r="B39" s="835"/>
      <c r="C39" s="835"/>
      <c r="D39" s="830"/>
      <c r="E39" s="830"/>
      <c r="F39" s="1139"/>
      <c r="G39" s="830"/>
      <c r="H39" s="75" t="s">
        <v>1727</v>
      </c>
      <c r="I39" s="75">
        <v>1</v>
      </c>
      <c r="J39" s="830"/>
      <c r="K39" s="830"/>
      <c r="L39" s="830"/>
      <c r="M39" s="1047"/>
      <c r="N39" s="830"/>
      <c r="O39" s="1047"/>
      <c r="P39" s="830"/>
      <c r="Q39" s="830"/>
      <c r="R39" s="830"/>
      <c r="S39" s="12"/>
    </row>
    <row r="40" spans="1:19" s="13" customFormat="1" ht="50.25" customHeight="1" x14ac:dyDescent="0.25">
      <c r="A40" s="835"/>
      <c r="B40" s="835"/>
      <c r="C40" s="835"/>
      <c r="D40" s="830"/>
      <c r="E40" s="830"/>
      <c r="F40" s="1139"/>
      <c r="G40" s="830"/>
      <c r="H40" s="75" t="s">
        <v>1213</v>
      </c>
      <c r="I40" s="75">
        <v>1</v>
      </c>
      <c r="J40" s="830"/>
      <c r="K40" s="830"/>
      <c r="L40" s="830"/>
      <c r="M40" s="1047"/>
      <c r="N40" s="830"/>
      <c r="O40" s="1047"/>
      <c r="P40" s="830"/>
      <c r="Q40" s="830"/>
      <c r="R40" s="830"/>
      <c r="S40" s="12"/>
    </row>
    <row r="41" spans="1:19" s="13" customFormat="1" ht="34.5" customHeight="1" x14ac:dyDescent="0.25">
      <c r="A41" s="835"/>
      <c r="B41" s="835"/>
      <c r="C41" s="835"/>
      <c r="D41" s="830"/>
      <c r="E41" s="830"/>
      <c r="F41" s="1139"/>
      <c r="G41" s="830"/>
      <c r="H41" s="86" t="s">
        <v>1304</v>
      </c>
      <c r="I41" s="86">
        <v>11</v>
      </c>
      <c r="J41" s="830"/>
      <c r="K41" s="830"/>
      <c r="L41" s="830"/>
      <c r="M41" s="1047"/>
      <c r="N41" s="830"/>
      <c r="O41" s="1047"/>
      <c r="P41" s="830"/>
      <c r="Q41" s="830"/>
      <c r="R41" s="830"/>
      <c r="S41" s="12"/>
    </row>
    <row r="42" spans="1:19" s="13" customFormat="1" ht="35.25" customHeight="1" x14ac:dyDescent="0.25">
      <c r="A42" s="834">
        <v>13</v>
      </c>
      <c r="B42" s="834">
        <v>5</v>
      </c>
      <c r="C42" s="834">
        <v>1</v>
      </c>
      <c r="D42" s="829">
        <v>6</v>
      </c>
      <c r="E42" s="829" t="s">
        <v>1728</v>
      </c>
      <c r="F42" s="1136" t="s">
        <v>1729</v>
      </c>
      <c r="G42" s="829" t="s">
        <v>1730</v>
      </c>
      <c r="H42" s="90" t="s">
        <v>988</v>
      </c>
      <c r="I42" s="75">
        <v>1</v>
      </c>
      <c r="J42" s="829" t="s">
        <v>1731</v>
      </c>
      <c r="K42" s="829" t="s">
        <v>124</v>
      </c>
      <c r="L42" s="829" t="s">
        <v>783</v>
      </c>
      <c r="M42" s="1038">
        <v>11433.8</v>
      </c>
      <c r="N42" s="829"/>
      <c r="O42" s="1038">
        <v>9538.7999999999993</v>
      </c>
      <c r="P42" s="829"/>
      <c r="Q42" s="829" t="s">
        <v>1725</v>
      </c>
      <c r="R42" s="829" t="s">
        <v>1726</v>
      </c>
      <c r="S42" s="12"/>
    </row>
    <row r="43" spans="1:19" s="13" customFormat="1" ht="87.75" customHeight="1" x14ac:dyDescent="0.25">
      <c r="A43" s="835"/>
      <c r="B43" s="835"/>
      <c r="C43" s="835"/>
      <c r="D43" s="830"/>
      <c r="E43" s="830"/>
      <c r="F43" s="1139"/>
      <c r="G43" s="830"/>
      <c r="H43" s="75" t="s">
        <v>1302</v>
      </c>
      <c r="I43" s="75">
        <v>80</v>
      </c>
      <c r="J43" s="830"/>
      <c r="K43" s="830"/>
      <c r="L43" s="830"/>
      <c r="M43" s="1047"/>
      <c r="N43" s="830"/>
      <c r="O43" s="1047"/>
      <c r="P43" s="830"/>
      <c r="Q43" s="830"/>
      <c r="R43" s="830"/>
      <c r="S43" s="12"/>
    </row>
    <row r="44" spans="1:19" s="13" customFormat="1" ht="100.5" customHeight="1" x14ac:dyDescent="0.25">
      <c r="A44" s="835"/>
      <c r="B44" s="835"/>
      <c r="C44" s="835"/>
      <c r="D44" s="830"/>
      <c r="E44" s="830"/>
      <c r="F44" s="1139"/>
      <c r="G44" s="830"/>
      <c r="H44" s="75" t="s">
        <v>71</v>
      </c>
      <c r="I44" s="75">
        <v>1</v>
      </c>
      <c r="J44" s="830"/>
      <c r="K44" s="830"/>
      <c r="L44" s="830"/>
      <c r="M44" s="1047"/>
      <c r="N44" s="830"/>
      <c r="O44" s="1047"/>
      <c r="P44" s="830"/>
      <c r="Q44" s="830"/>
      <c r="R44" s="830"/>
      <c r="S44" s="12"/>
    </row>
    <row r="45" spans="1:19" s="13" customFormat="1" ht="99" customHeight="1" x14ac:dyDescent="0.25">
      <c r="A45" s="835"/>
      <c r="B45" s="836"/>
      <c r="C45" s="836"/>
      <c r="D45" s="831"/>
      <c r="E45" s="831"/>
      <c r="F45" s="1137"/>
      <c r="G45" s="831"/>
      <c r="H45" s="75" t="s">
        <v>1215</v>
      </c>
      <c r="I45" s="75">
        <v>80</v>
      </c>
      <c r="J45" s="830"/>
      <c r="K45" s="830"/>
      <c r="L45" s="830"/>
      <c r="M45" s="1047"/>
      <c r="N45" s="830"/>
      <c r="O45" s="1047"/>
      <c r="P45" s="830"/>
      <c r="Q45" s="830"/>
      <c r="R45" s="830"/>
      <c r="S45" s="12"/>
    </row>
    <row r="46" spans="1:19" s="13" customFormat="1" ht="117" customHeight="1" x14ac:dyDescent="0.25">
      <c r="A46" s="834">
        <v>14</v>
      </c>
      <c r="B46" s="829">
        <v>1</v>
      </c>
      <c r="C46" s="829">
        <v>1</v>
      </c>
      <c r="D46" s="829">
        <v>6</v>
      </c>
      <c r="E46" s="829" t="s">
        <v>1732</v>
      </c>
      <c r="F46" s="1136" t="s">
        <v>1733</v>
      </c>
      <c r="G46" s="829" t="s">
        <v>1179</v>
      </c>
      <c r="H46" s="75" t="s">
        <v>71</v>
      </c>
      <c r="I46" s="75">
        <v>1</v>
      </c>
      <c r="J46" s="829" t="s">
        <v>1734</v>
      </c>
      <c r="K46" s="829" t="s">
        <v>124</v>
      </c>
      <c r="L46" s="834" t="s">
        <v>783</v>
      </c>
      <c r="M46" s="1038">
        <v>11736.5</v>
      </c>
      <c r="N46" s="829"/>
      <c r="O46" s="1038">
        <v>9841.5</v>
      </c>
      <c r="P46" s="829"/>
      <c r="Q46" s="829" t="s">
        <v>1725</v>
      </c>
      <c r="R46" s="829" t="s">
        <v>1726</v>
      </c>
      <c r="S46" s="12"/>
    </row>
    <row r="47" spans="1:19" s="13" customFormat="1" ht="182.25" customHeight="1" x14ac:dyDescent="0.25">
      <c r="A47" s="836"/>
      <c r="B47" s="831"/>
      <c r="C47" s="831"/>
      <c r="D47" s="831"/>
      <c r="E47" s="831"/>
      <c r="F47" s="1137"/>
      <c r="G47" s="831"/>
      <c r="H47" s="75" t="s">
        <v>1215</v>
      </c>
      <c r="I47" s="75">
        <v>90</v>
      </c>
      <c r="J47" s="831"/>
      <c r="K47" s="831"/>
      <c r="L47" s="835"/>
      <c r="M47" s="1039"/>
      <c r="N47" s="831"/>
      <c r="O47" s="1039"/>
      <c r="P47" s="831"/>
      <c r="Q47" s="831"/>
      <c r="R47" s="831"/>
      <c r="S47" s="12"/>
    </row>
    <row r="48" spans="1:19" s="13" customFormat="1" ht="72" customHeight="1" x14ac:dyDescent="0.25">
      <c r="A48" s="834">
        <v>15</v>
      </c>
      <c r="B48" s="829">
        <v>5</v>
      </c>
      <c r="C48" s="829">
        <v>1</v>
      </c>
      <c r="D48" s="829">
        <v>6</v>
      </c>
      <c r="E48" s="829" t="s">
        <v>1735</v>
      </c>
      <c r="F48" s="1136" t="s">
        <v>1736</v>
      </c>
      <c r="G48" s="829" t="s">
        <v>1737</v>
      </c>
      <c r="H48" s="75" t="s">
        <v>984</v>
      </c>
      <c r="I48" s="75">
        <v>1</v>
      </c>
      <c r="J48" s="829" t="s">
        <v>1738</v>
      </c>
      <c r="K48" s="829" t="s">
        <v>124</v>
      </c>
      <c r="L48" s="834" t="s">
        <v>783</v>
      </c>
      <c r="M48" s="1038">
        <v>14860.75</v>
      </c>
      <c r="N48" s="829"/>
      <c r="O48" s="1038">
        <v>11804.75</v>
      </c>
      <c r="P48" s="829"/>
      <c r="Q48" s="829" t="s">
        <v>1725</v>
      </c>
      <c r="R48" s="829" t="s">
        <v>1726</v>
      </c>
      <c r="S48" s="12"/>
    </row>
    <row r="49" spans="1:19" s="13" customFormat="1" ht="48" customHeight="1" x14ac:dyDescent="0.25">
      <c r="A49" s="835"/>
      <c r="B49" s="830"/>
      <c r="C49" s="830"/>
      <c r="D49" s="830"/>
      <c r="E49" s="830"/>
      <c r="F49" s="1139"/>
      <c r="G49" s="830"/>
      <c r="H49" s="75" t="s">
        <v>1739</v>
      </c>
      <c r="I49" s="75">
        <v>15</v>
      </c>
      <c r="J49" s="830"/>
      <c r="K49" s="830"/>
      <c r="L49" s="835"/>
      <c r="M49" s="1047"/>
      <c r="N49" s="830"/>
      <c r="O49" s="1047"/>
      <c r="P49" s="830"/>
      <c r="Q49" s="830"/>
      <c r="R49" s="830"/>
      <c r="S49" s="12"/>
    </row>
    <row r="50" spans="1:19" s="13" customFormat="1" ht="35.25" customHeight="1" x14ac:dyDescent="0.25">
      <c r="A50" s="835"/>
      <c r="B50" s="830"/>
      <c r="C50" s="830"/>
      <c r="D50" s="830"/>
      <c r="E50" s="830"/>
      <c r="F50" s="1139"/>
      <c r="G50" s="830"/>
      <c r="H50" s="75" t="s">
        <v>118</v>
      </c>
      <c r="I50" s="75">
        <v>1</v>
      </c>
      <c r="J50" s="830"/>
      <c r="K50" s="830"/>
      <c r="L50" s="835"/>
      <c r="M50" s="1047"/>
      <c r="N50" s="830"/>
      <c r="O50" s="1047"/>
      <c r="P50" s="830"/>
      <c r="Q50" s="830"/>
      <c r="R50" s="830"/>
      <c r="S50" s="12"/>
    </row>
    <row r="51" spans="1:19" s="13" customFormat="1" ht="96.75" customHeight="1" x14ac:dyDescent="0.25">
      <c r="A51" s="836"/>
      <c r="B51" s="831"/>
      <c r="C51" s="831"/>
      <c r="D51" s="831"/>
      <c r="E51" s="831"/>
      <c r="F51" s="1137"/>
      <c r="G51" s="831"/>
      <c r="H51" s="75" t="s">
        <v>155</v>
      </c>
      <c r="I51" s="75">
        <v>15</v>
      </c>
      <c r="J51" s="831"/>
      <c r="K51" s="831"/>
      <c r="L51" s="836"/>
      <c r="M51" s="1039"/>
      <c r="N51" s="831"/>
      <c r="O51" s="1039"/>
      <c r="P51" s="831"/>
      <c r="Q51" s="831"/>
      <c r="R51" s="831"/>
      <c r="S51" s="12"/>
    </row>
    <row r="52" spans="1:19" s="13" customFormat="1" ht="123.75" customHeight="1" x14ac:dyDescent="0.25">
      <c r="A52" s="834">
        <v>16</v>
      </c>
      <c r="B52" s="829">
        <v>1</v>
      </c>
      <c r="C52" s="829">
        <v>1</v>
      </c>
      <c r="D52" s="829">
        <v>6</v>
      </c>
      <c r="E52" s="1103" t="s">
        <v>1740</v>
      </c>
      <c r="F52" s="1136" t="s">
        <v>1741</v>
      </c>
      <c r="G52" s="1147" t="s">
        <v>1742</v>
      </c>
      <c r="H52" s="75" t="s">
        <v>984</v>
      </c>
      <c r="I52" s="75">
        <v>1</v>
      </c>
      <c r="J52" s="1147" t="s">
        <v>1743</v>
      </c>
      <c r="K52" s="829" t="s">
        <v>124</v>
      </c>
      <c r="L52" s="834" t="s">
        <v>783</v>
      </c>
      <c r="M52" s="1038">
        <v>8362</v>
      </c>
      <c r="N52" s="829"/>
      <c r="O52" s="1038">
        <v>6510</v>
      </c>
      <c r="P52" s="829"/>
      <c r="Q52" s="829" t="s">
        <v>1725</v>
      </c>
      <c r="R52" s="829" t="s">
        <v>1726</v>
      </c>
      <c r="S52" s="12"/>
    </row>
    <row r="53" spans="1:19" s="13" customFormat="1" ht="76.900000000000006" customHeight="1" x14ac:dyDescent="0.25">
      <c r="A53" s="836"/>
      <c r="B53" s="831"/>
      <c r="C53" s="831"/>
      <c r="D53" s="831"/>
      <c r="E53" s="1146"/>
      <c r="F53" s="1137"/>
      <c r="G53" s="1148"/>
      <c r="H53" s="75" t="s">
        <v>1658</v>
      </c>
      <c r="I53" s="75">
        <v>50</v>
      </c>
      <c r="J53" s="1148"/>
      <c r="K53" s="831"/>
      <c r="L53" s="836"/>
      <c r="M53" s="1039"/>
      <c r="N53" s="831"/>
      <c r="O53" s="1039"/>
      <c r="P53" s="831"/>
      <c r="Q53" s="831"/>
      <c r="R53" s="831"/>
      <c r="S53" s="12"/>
    </row>
    <row r="54" spans="1:19" s="13" customFormat="1" ht="27" customHeight="1" x14ac:dyDescent="0.25">
      <c r="A54" s="834">
        <v>17</v>
      </c>
      <c r="B54" s="829">
        <v>2</v>
      </c>
      <c r="C54" s="829">
        <v>1</v>
      </c>
      <c r="D54" s="829">
        <v>6</v>
      </c>
      <c r="E54" s="829" t="s">
        <v>1744</v>
      </c>
      <c r="F54" s="1136" t="s">
        <v>1745</v>
      </c>
      <c r="G54" s="1136" t="s">
        <v>1746</v>
      </c>
      <c r="H54" s="75" t="s">
        <v>988</v>
      </c>
      <c r="I54" s="75">
        <v>1</v>
      </c>
      <c r="J54" s="842" t="s">
        <v>1747</v>
      </c>
      <c r="K54" s="829" t="s">
        <v>81</v>
      </c>
      <c r="L54" s="834" t="s">
        <v>783</v>
      </c>
      <c r="M54" s="1038">
        <v>16720.68</v>
      </c>
      <c r="N54" s="829"/>
      <c r="O54" s="1038">
        <v>13161.07</v>
      </c>
      <c r="P54" s="829"/>
      <c r="Q54" s="829" t="s">
        <v>1725</v>
      </c>
      <c r="R54" s="829" t="s">
        <v>1726</v>
      </c>
      <c r="S54" s="12"/>
    </row>
    <row r="55" spans="1:19" s="13" customFormat="1" ht="36" customHeight="1" x14ac:dyDescent="0.25">
      <c r="A55" s="835"/>
      <c r="B55" s="830"/>
      <c r="C55" s="830"/>
      <c r="D55" s="830"/>
      <c r="E55" s="830"/>
      <c r="F55" s="1139"/>
      <c r="G55" s="1139"/>
      <c r="H55" s="75" t="s">
        <v>1748</v>
      </c>
      <c r="I55" s="75">
        <v>100</v>
      </c>
      <c r="J55" s="843"/>
      <c r="K55" s="830"/>
      <c r="L55" s="835"/>
      <c r="M55" s="1047"/>
      <c r="N55" s="830"/>
      <c r="O55" s="1047"/>
      <c r="P55" s="830"/>
      <c r="Q55" s="830"/>
      <c r="R55" s="830"/>
      <c r="S55" s="12"/>
    </row>
    <row r="56" spans="1:19" s="13" customFormat="1" ht="67.5" customHeight="1" x14ac:dyDescent="0.25">
      <c r="A56" s="835"/>
      <c r="B56" s="830"/>
      <c r="C56" s="830"/>
      <c r="D56" s="830"/>
      <c r="E56" s="830"/>
      <c r="F56" s="1139"/>
      <c r="G56" s="1139"/>
      <c r="H56" s="75" t="s">
        <v>1749</v>
      </c>
      <c r="I56" s="75">
        <v>100</v>
      </c>
      <c r="J56" s="843"/>
      <c r="K56" s="830"/>
      <c r="L56" s="835"/>
      <c r="M56" s="1047"/>
      <c r="N56" s="830"/>
      <c r="O56" s="1047"/>
      <c r="P56" s="830"/>
      <c r="Q56" s="830"/>
      <c r="R56" s="830"/>
      <c r="S56" s="12"/>
    </row>
    <row r="57" spans="1:19" s="13" customFormat="1" ht="54.75" customHeight="1" x14ac:dyDescent="0.25">
      <c r="A57" s="835"/>
      <c r="B57" s="830"/>
      <c r="C57" s="830"/>
      <c r="D57" s="830"/>
      <c r="E57" s="830"/>
      <c r="F57" s="1139"/>
      <c r="G57" s="1139"/>
      <c r="H57" s="75" t="s">
        <v>1750</v>
      </c>
      <c r="I57" s="75">
        <v>120</v>
      </c>
      <c r="J57" s="843"/>
      <c r="K57" s="830"/>
      <c r="L57" s="835"/>
      <c r="M57" s="1047"/>
      <c r="N57" s="830"/>
      <c r="O57" s="1047"/>
      <c r="P57" s="830"/>
      <c r="Q57" s="830"/>
      <c r="R57" s="830"/>
      <c r="S57" s="12"/>
    </row>
    <row r="58" spans="1:19" s="13" customFormat="1" ht="123" customHeight="1" x14ac:dyDescent="0.25">
      <c r="A58" s="836"/>
      <c r="B58" s="831"/>
      <c r="C58" s="831"/>
      <c r="D58" s="831"/>
      <c r="E58" s="831"/>
      <c r="F58" s="1137"/>
      <c r="G58" s="1137"/>
      <c r="H58" s="75" t="s">
        <v>572</v>
      </c>
      <c r="I58" s="75">
        <v>1</v>
      </c>
      <c r="J58" s="844"/>
      <c r="K58" s="831"/>
      <c r="L58" s="836"/>
      <c r="M58" s="1039"/>
      <c r="N58" s="831"/>
      <c r="O58" s="1039"/>
      <c r="P58" s="831"/>
      <c r="Q58" s="831"/>
      <c r="R58" s="831"/>
      <c r="S58" s="12"/>
    </row>
    <row r="59" spans="1:19" s="13" customFormat="1" ht="69.75" customHeight="1" x14ac:dyDescent="0.25">
      <c r="A59" s="834">
        <v>18</v>
      </c>
      <c r="B59" s="829">
        <v>6</v>
      </c>
      <c r="C59" s="829">
        <v>5</v>
      </c>
      <c r="D59" s="829">
        <v>11</v>
      </c>
      <c r="E59" s="829" t="s">
        <v>1751</v>
      </c>
      <c r="F59" s="1136" t="s">
        <v>1752</v>
      </c>
      <c r="G59" s="829" t="s">
        <v>1753</v>
      </c>
      <c r="H59" s="75" t="s">
        <v>984</v>
      </c>
      <c r="I59" s="75">
        <v>1</v>
      </c>
      <c r="J59" s="829" t="s">
        <v>1754</v>
      </c>
      <c r="K59" s="842" t="s">
        <v>124</v>
      </c>
      <c r="L59" s="834" t="s">
        <v>783</v>
      </c>
      <c r="M59" s="1038">
        <v>7350.5</v>
      </c>
      <c r="N59" s="829"/>
      <c r="O59" s="1038">
        <v>6223.5</v>
      </c>
      <c r="P59" s="829"/>
      <c r="Q59" s="829" t="s">
        <v>1725</v>
      </c>
      <c r="R59" s="829" t="s">
        <v>1726</v>
      </c>
      <c r="S59" s="12"/>
    </row>
    <row r="60" spans="1:19" s="13" customFormat="1" ht="48" customHeight="1" x14ac:dyDescent="0.25">
      <c r="A60" s="835"/>
      <c r="B60" s="830"/>
      <c r="C60" s="830"/>
      <c r="D60" s="830"/>
      <c r="E60" s="830"/>
      <c r="F60" s="1139"/>
      <c r="G60" s="830"/>
      <c r="H60" s="75" t="s">
        <v>1658</v>
      </c>
      <c r="I60" s="75">
        <v>40</v>
      </c>
      <c r="J60" s="830"/>
      <c r="K60" s="843"/>
      <c r="L60" s="835"/>
      <c r="M60" s="1047"/>
      <c r="N60" s="830"/>
      <c r="O60" s="1047"/>
      <c r="P60" s="830"/>
      <c r="Q60" s="830"/>
      <c r="R60" s="830"/>
      <c r="S60" s="12"/>
    </row>
    <row r="61" spans="1:19" s="13" customFormat="1" ht="51" customHeight="1" x14ac:dyDescent="0.25">
      <c r="A61" s="835"/>
      <c r="B61" s="830"/>
      <c r="C61" s="830"/>
      <c r="D61" s="830"/>
      <c r="E61" s="830"/>
      <c r="F61" s="1139"/>
      <c r="G61" s="830"/>
      <c r="H61" s="75" t="s">
        <v>71</v>
      </c>
      <c r="I61" s="75">
        <v>1</v>
      </c>
      <c r="J61" s="830"/>
      <c r="K61" s="843"/>
      <c r="L61" s="835"/>
      <c r="M61" s="1047"/>
      <c r="N61" s="830"/>
      <c r="O61" s="1047"/>
      <c r="P61" s="830"/>
      <c r="Q61" s="830"/>
      <c r="R61" s="830"/>
      <c r="S61" s="12"/>
    </row>
    <row r="62" spans="1:19" s="13" customFormat="1" ht="116.25" customHeight="1" x14ac:dyDescent="0.25">
      <c r="A62" s="836"/>
      <c r="B62" s="831"/>
      <c r="C62" s="831"/>
      <c r="D62" s="831"/>
      <c r="E62" s="831"/>
      <c r="F62" s="1137"/>
      <c r="G62" s="831"/>
      <c r="H62" s="75" t="s">
        <v>1304</v>
      </c>
      <c r="I62" s="75">
        <v>11</v>
      </c>
      <c r="J62" s="831"/>
      <c r="K62" s="844"/>
      <c r="L62" s="836"/>
      <c r="M62" s="1039"/>
      <c r="N62" s="831"/>
      <c r="O62" s="1039"/>
      <c r="P62" s="831"/>
      <c r="Q62" s="831"/>
      <c r="R62" s="831"/>
      <c r="S62" s="12"/>
    </row>
    <row r="63" spans="1:19" s="13" customFormat="1" ht="119.25" customHeight="1" x14ac:dyDescent="0.25">
      <c r="A63" s="834">
        <v>19</v>
      </c>
      <c r="B63" s="834">
        <v>6</v>
      </c>
      <c r="C63" s="834">
        <v>5</v>
      </c>
      <c r="D63" s="829">
        <v>11</v>
      </c>
      <c r="E63" s="829" t="s">
        <v>1755</v>
      </c>
      <c r="F63" s="1136" t="s">
        <v>1756</v>
      </c>
      <c r="G63" s="829" t="s">
        <v>1680</v>
      </c>
      <c r="H63" s="75" t="s">
        <v>1685</v>
      </c>
      <c r="I63" s="75">
        <v>1</v>
      </c>
      <c r="J63" s="829" t="s">
        <v>1757</v>
      </c>
      <c r="K63" s="829" t="s">
        <v>1758</v>
      </c>
      <c r="L63" s="834" t="s">
        <v>783</v>
      </c>
      <c r="M63" s="1038">
        <v>19480</v>
      </c>
      <c r="N63" s="829"/>
      <c r="O63" s="1038">
        <v>7380</v>
      </c>
      <c r="P63" s="829"/>
      <c r="Q63" s="829" t="s">
        <v>1759</v>
      </c>
      <c r="R63" s="829" t="s">
        <v>1760</v>
      </c>
      <c r="S63" s="12"/>
    </row>
    <row r="64" spans="1:19" s="13" customFormat="1" ht="99" customHeight="1" x14ac:dyDescent="0.25">
      <c r="A64" s="836"/>
      <c r="B64" s="836"/>
      <c r="C64" s="836"/>
      <c r="D64" s="831"/>
      <c r="E64" s="831"/>
      <c r="F64" s="1137"/>
      <c r="G64" s="831"/>
      <c r="H64" s="75" t="s">
        <v>1761</v>
      </c>
      <c r="I64" s="75">
        <v>700</v>
      </c>
      <c r="J64" s="831"/>
      <c r="K64" s="831"/>
      <c r="L64" s="836"/>
      <c r="M64" s="1039"/>
      <c r="N64" s="831"/>
      <c r="O64" s="1039"/>
      <c r="P64" s="831"/>
      <c r="Q64" s="831"/>
      <c r="R64" s="831"/>
      <c r="S64" s="12"/>
    </row>
    <row r="65" spans="1:22" s="13" customFormat="1" ht="106.5" customHeight="1" x14ac:dyDescent="0.25">
      <c r="A65" s="834">
        <v>20</v>
      </c>
      <c r="B65" s="834" t="s">
        <v>89</v>
      </c>
      <c r="C65" s="834">
        <v>1</v>
      </c>
      <c r="D65" s="829">
        <v>3</v>
      </c>
      <c r="E65" s="1136" t="s">
        <v>1762</v>
      </c>
      <c r="F65" s="829" t="s">
        <v>1763</v>
      </c>
      <c r="G65" s="829" t="s">
        <v>1764</v>
      </c>
      <c r="H65" s="86" t="s">
        <v>1765</v>
      </c>
      <c r="I65" s="86">
        <v>1</v>
      </c>
      <c r="J65" s="829" t="s">
        <v>1766</v>
      </c>
      <c r="K65" s="829" t="s">
        <v>783</v>
      </c>
      <c r="L65" s="834" t="s">
        <v>73</v>
      </c>
      <c r="M65" s="1038" t="s">
        <v>783</v>
      </c>
      <c r="N65" s="1149">
        <v>70000</v>
      </c>
      <c r="O65" s="1038" t="s">
        <v>783</v>
      </c>
      <c r="P65" s="1149">
        <v>70000</v>
      </c>
      <c r="Q65" s="829" t="s">
        <v>1656</v>
      </c>
      <c r="R65" s="829" t="s">
        <v>1657</v>
      </c>
      <c r="S65" s="12"/>
    </row>
    <row r="66" spans="1:22" s="13" customFormat="1" ht="105" customHeight="1" x14ac:dyDescent="0.25">
      <c r="A66" s="835"/>
      <c r="B66" s="835"/>
      <c r="C66" s="835"/>
      <c r="D66" s="830"/>
      <c r="E66" s="1139"/>
      <c r="F66" s="830"/>
      <c r="G66" s="831"/>
      <c r="H66" s="86" t="s">
        <v>960</v>
      </c>
      <c r="I66" s="86">
        <v>80</v>
      </c>
      <c r="J66" s="830"/>
      <c r="K66" s="830"/>
      <c r="L66" s="835"/>
      <c r="M66" s="1047"/>
      <c r="N66" s="1150"/>
      <c r="O66" s="1047"/>
      <c r="P66" s="1150"/>
      <c r="Q66" s="830"/>
      <c r="R66" s="830"/>
      <c r="S66" s="12"/>
    </row>
    <row r="67" spans="1:22" s="13" customFormat="1" ht="151.5" customHeight="1" x14ac:dyDescent="0.25">
      <c r="A67" s="835"/>
      <c r="B67" s="835"/>
      <c r="C67" s="835"/>
      <c r="D67" s="830"/>
      <c r="E67" s="1139"/>
      <c r="F67" s="830"/>
      <c r="G67" s="829" t="s">
        <v>250</v>
      </c>
      <c r="H67" s="75" t="s">
        <v>118</v>
      </c>
      <c r="I67" s="86">
        <v>1</v>
      </c>
      <c r="J67" s="830"/>
      <c r="K67" s="830"/>
      <c r="L67" s="835"/>
      <c r="M67" s="1047"/>
      <c r="N67" s="1150"/>
      <c r="O67" s="1047"/>
      <c r="P67" s="1150"/>
      <c r="Q67" s="830"/>
      <c r="R67" s="830"/>
      <c r="S67" s="12"/>
    </row>
    <row r="68" spans="1:22" s="13" customFormat="1" ht="122.45" customHeight="1" x14ac:dyDescent="0.25">
      <c r="A68" s="836"/>
      <c r="B68" s="836"/>
      <c r="C68" s="836"/>
      <c r="D68" s="831"/>
      <c r="E68" s="1137"/>
      <c r="F68" s="831"/>
      <c r="G68" s="831"/>
      <c r="H68" s="88" t="s">
        <v>597</v>
      </c>
      <c r="I68" s="86">
        <v>48</v>
      </c>
      <c r="J68" s="831"/>
      <c r="K68" s="831"/>
      <c r="L68" s="836"/>
      <c r="M68" s="1039"/>
      <c r="N68" s="1151"/>
      <c r="O68" s="1039"/>
      <c r="P68" s="1151"/>
      <c r="Q68" s="831"/>
      <c r="R68" s="831"/>
      <c r="S68" s="12"/>
    </row>
    <row r="69" spans="1:22" s="13" customFormat="1" ht="63" customHeight="1" x14ac:dyDescent="0.25">
      <c r="A69" s="834">
        <v>21</v>
      </c>
      <c r="B69" s="1134" t="s">
        <v>68</v>
      </c>
      <c r="C69" s="906">
        <v>5</v>
      </c>
      <c r="D69" s="906">
        <v>4</v>
      </c>
      <c r="E69" s="1136" t="s">
        <v>1652</v>
      </c>
      <c r="F69" s="1136" t="s">
        <v>1653</v>
      </c>
      <c r="G69" s="832" t="s">
        <v>1767</v>
      </c>
      <c r="H69" s="75" t="s">
        <v>1768</v>
      </c>
      <c r="I69" s="75">
        <v>4</v>
      </c>
      <c r="J69" s="832" t="s">
        <v>1655</v>
      </c>
      <c r="K69" s="852" t="s">
        <v>783</v>
      </c>
      <c r="L69" s="852" t="s">
        <v>73</v>
      </c>
      <c r="M69" s="854" t="s">
        <v>783</v>
      </c>
      <c r="N69" s="1152">
        <v>50000</v>
      </c>
      <c r="O69" s="854" t="s">
        <v>783</v>
      </c>
      <c r="P69" s="1152">
        <v>50000</v>
      </c>
      <c r="Q69" s="832" t="s">
        <v>1656</v>
      </c>
      <c r="R69" s="832" t="s">
        <v>1657</v>
      </c>
    </row>
    <row r="70" spans="1:22" s="13" customFormat="1" ht="82.15" customHeight="1" x14ac:dyDescent="0.25">
      <c r="A70" s="835"/>
      <c r="B70" s="1142"/>
      <c r="C70" s="907"/>
      <c r="D70" s="907"/>
      <c r="E70" s="1139"/>
      <c r="F70" s="1139"/>
      <c r="G70" s="829"/>
      <c r="H70" s="86" t="s">
        <v>1769</v>
      </c>
      <c r="I70" s="86">
        <v>84</v>
      </c>
      <c r="J70" s="829"/>
      <c r="K70" s="1036"/>
      <c r="L70" s="1036"/>
      <c r="M70" s="915"/>
      <c r="N70" s="1149"/>
      <c r="O70" s="915"/>
      <c r="P70" s="1149"/>
      <c r="Q70" s="829"/>
      <c r="R70" s="829"/>
    </row>
    <row r="71" spans="1:22" s="13" customFormat="1" ht="173.45" customHeight="1" x14ac:dyDescent="0.25">
      <c r="A71" s="90">
        <v>22</v>
      </c>
      <c r="B71" s="200" t="s">
        <v>127</v>
      </c>
      <c r="C71" s="78">
        <v>1</v>
      </c>
      <c r="D71" s="78">
        <v>6</v>
      </c>
      <c r="E71" s="165" t="s">
        <v>1770</v>
      </c>
      <c r="F71" s="165" t="s">
        <v>1771</v>
      </c>
      <c r="G71" s="75" t="s">
        <v>1772</v>
      </c>
      <c r="H71" s="75" t="s">
        <v>1773</v>
      </c>
      <c r="I71" s="75">
        <v>1</v>
      </c>
      <c r="J71" s="75" t="s">
        <v>1774</v>
      </c>
      <c r="K71" s="99" t="s">
        <v>783</v>
      </c>
      <c r="L71" s="99" t="s">
        <v>73</v>
      </c>
      <c r="M71" s="79" t="s">
        <v>783</v>
      </c>
      <c r="N71" s="159">
        <v>47000</v>
      </c>
      <c r="O71" s="79" t="s">
        <v>783</v>
      </c>
      <c r="P71" s="159">
        <v>47000</v>
      </c>
      <c r="Q71" s="75" t="s">
        <v>1656</v>
      </c>
      <c r="R71" s="75" t="s">
        <v>1657</v>
      </c>
    </row>
    <row r="72" spans="1:22" s="13" customFormat="1" ht="105" customHeight="1" x14ac:dyDescent="0.25">
      <c r="A72" s="832">
        <v>23</v>
      </c>
      <c r="B72" s="832" t="s">
        <v>89</v>
      </c>
      <c r="C72" s="832">
        <v>1</v>
      </c>
      <c r="D72" s="832">
        <v>6</v>
      </c>
      <c r="E72" s="832" t="s">
        <v>1775</v>
      </c>
      <c r="F72" s="1155" t="s">
        <v>1776</v>
      </c>
      <c r="G72" s="832" t="s">
        <v>170</v>
      </c>
      <c r="H72" s="165" t="s">
        <v>118</v>
      </c>
      <c r="I72" s="75">
        <v>1</v>
      </c>
      <c r="J72" s="832" t="s">
        <v>1777</v>
      </c>
      <c r="K72" s="832" t="s">
        <v>783</v>
      </c>
      <c r="L72" s="832" t="s">
        <v>73</v>
      </c>
      <c r="M72" s="832" t="s">
        <v>783</v>
      </c>
      <c r="N72" s="1152">
        <v>19000</v>
      </c>
      <c r="O72" s="1152" t="s">
        <v>783</v>
      </c>
      <c r="P72" s="1152">
        <v>19000</v>
      </c>
      <c r="Q72" s="832" t="s">
        <v>1656</v>
      </c>
      <c r="R72" s="832" t="s">
        <v>1657</v>
      </c>
    </row>
    <row r="73" spans="1:22" s="13" customFormat="1" ht="97.9" customHeight="1" x14ac:dyDescent="0.25">
      <c r="A73" s="832"/>
      <c r="B73" s="832"/>
      <c r="C73" s="832"/>
      <c r="D73" s="832"/>
      <c r="E73" s="832"/>
      <c r="F73" s="1155"/>
      <c r="G73" s="832"/>
      <c r="H73" s="213" t="s">
        <v>918</v>
      </c>
      <c r="I73" s="90">
        <v>6</v>
      </c>
      <c r="J73" s="832"/>
      <c r="K73" s="832"/>
      <c r="L73" s="832"/>
      <c r="M73" s="832"/>
      <c r="N73" s="1152"/>
      <c r="O73" s="1152"/>
      <c r="P73" s="1152"/>
      <c r="Q73" s="832"/>
      <c r="R73" s="832"/>
    </row>
    <row r="74" spans="1:22" s="13" customFormat="1" ht="58.9" customHeight="1" x14ac:dyDescent="0.25">
      <c r="A74" s="833">
        <v>24</v>
      </c>
      <c r="B74" s="833" t="s">
        <v>68</v>
      </c>
      <c r="C74" s="833">
        <v>1</v>
      </c>
      <c r="D74" s="833">
        <v>6</v>
      </c>
      <c r="E74" s="832" t="s">
        <v>1682</v>
      </c>
      <c r="F74" s="832" t="s">
        <v>1778</v>
      </c>
      <c r="G74" s="829" t="s">
        <v>1779</v>
      </c>
      <c r="H74" s="75" t="s">
        <v>1690</v>
      </c>
      <c r="I74" s="11" t="s">
        <v>39</v>
      </c>
      <c r="J74" s="832" t="s">
        <v>1780</v>
      </c>
      <c r="K74" s="833" t="s">
        <v>783</v>
      </c>
      <c r="L74" s="833" t="s">
        <v>73</v>
      </c>
      <c r="M74" s="833" t="s">
        <v>783</v>
      </c>
      <c r="N74" s="1153">
        <v>34000</v>
      </c>
      <c r="O74" s="1153" t="s">
        <v>783</v>
      </c>
      <c r="P74" s="1153">
        <v>34000</v>
      </c>
      <c r="Q74" s="832" t="s">
        <v>1656</v>
      </c>
      <c r="R74" s="832" t="s">
        <v>1657</v>
      </c>
    </row>
    <row r="75" spans="1:22" s="13" customFormat="1" ht="63.75" customHeight="1" x14ac:dyDescent="0.25">
      <c r="A75" s="833"/>
      <c r="B75" s="833"/>
      <c r="C75" s="833"/>
      <c r="D75" s="833"/>
      <c r="E75" s="832"/>
      <c r="F75" s="832"/>
      <c r="G75" s="831"/>
      <c r="H75" s="75" t="s">
        <v>1781</v>
      </c>
      <c r="I75" s="11" t="s">
        <v>1782</v>
      </c>
      <c r="J75" s="832"/>
      <c r="K75" s="833"/>
      <c r="L75" s="833"/>
      <c r="M75" s="833"/>
      <c r="N75" s="1153"/>
      <c r="O75" s="1153"/>
      <c r="P75" s="1153"/>
      <c r="Q75" s="832"/>
      <c r="R75" s="832"/>
    </row>
    <row r="76" spans="1:22" s="13" customFormat="1" ht="192" customHeight="1" x14ac:dyDescent="0.25">
      <c r="A76" s="213">
        <v>25</v>
      </c>
      <c r="B76" s="90" t="s">
        <v>68</v>
      </c>
      <c r="C76" s="90">
        <v>1</v>
      </c>
      <c r="D76" s="90">
        <v>6</v>
      </c>
      <c r="E76" s="165" t="s">
        <v>1783</v>
      </c>
      <c r="F76" s="165" t="s">
        <v>1660</v>
      </c>
      <c r="G76" s="75" t="s">
        <v>1661</v>
      </c>
      <c r="H76" s="75" t="s">
        <v>1662</v>
      </c>
      <c r="I76" s="75">
        <v>1</v>
      </c>
      <c r="J76" s="75" t="s">
        <v>1663</v>
      </c>
      <c r="K76" s="213" t="s">
        <v>783</v>
      </c>
      <c r="L76" s="90" t="s">
        <v>73</v>
      </c>
      <c r="M76" s="90" t="s">
        <v>783</v>
      </c>
      <c r="N76" s="228">
        <v>70000</v>
      </c>
      <c r="O76" s="228" t="s">
        <v>783</v>
      </c>
      <c r="P76" s="228">
        <v>70000</v>
      </c>
      <c r="Q76" s="75" t="s">
        <v>1656</v>
      </c>
      <c r="R76" s="75" t="s">
        <v>1657</v>
      </c>
    </row>
    <row r="77" spans="1:22" s="13" customFormat="1" ht="237" customHeight="1" x14ac:dyDescent="0.25">
      <c r="A77" s="213">
        <v>26</v>
      </c>
      <c r="B77" s="90" t="s">
        <v>68</v>
      </c>
      <c r="C77" s="90">
        <v>2.2999999999999998</v>
      </c>
      <c r="D77" s="90">
        <v>10</v>
      </c>
      <c r="E77" s="165" t="s">
        <v>1666</v>
      </c>
      <c r="F77" s="165" t="s">
        <v>1784</v>
      </c>
      <c r="G77" s="75" t="s">
        <v>1668</v>
      </c>
      <c r="H77" s="11" t="s">
        <v>1669</v>
      </c>
      <c r="I77" s="104" t="s">
        <v>1670</v>
      </c>
      <c r="J77" s="75" t="s">
        <v>1785</v>
      </c>
      <c r="K77" s="90" t="s">
        <v>783</v>
      </c>
      <c r="L77" s="90" t="s">
        <v>73</v>
      </c>
      <c r="M77" s="90" t="s">
        <v>783</v>
      </c>
      <c r="N77" s="228">
        <v>46000</v>
      </c>
      <c r="O77" s="228" t="s">
        <v>783</v>
      </c>
      <c r="P77" s="228">
        <v>46000</v>
      </c>
      <c r="Q77" s="75" t="s">
        <v>1656</v>
      </c>
      <c r="R77" s="75" t="s">
        <v>1657</v>
      </c>
    </row>
    <row r="78" spans="1:22" s="13" customFormat="1" ht="159.75" customHeight="1" x14ac:dyDescent="0.25">
      <c r="A78" s="213">
        <v>27</v>
      </c>
      <c r="B78" s="90" t="s">
        <v>68</v>
      </c>
      <c r="C78" s="90">
        <v>1</v>
      </c>
      <c r="D78" s="90">
        <v>13</v>
      </c>
      <c r="E78" s="165" t="s">
        <v>1786</v>
      </c>
      <c r="F78" s="165" t="s">
        <v>1787</v>
      </c>
      <c r="G78" s="75" t="s">
        <v>1788</v>
      </c>
      <c r="H78" s="75" t="s">
        <v>1789</v>
      </c>
      <c r="I78" s="159">
        <v>2000</v>
      </c>
      <c r="J78" s="75" t="s">
        <v>1790</v>
      </c>
      <c r="K78" s="75" t="s">
        <v>783</v>
      </c>
      <c r="L78" s="90" t="s">
        <v>73</v>
      </c>
      <c r="M78" s="90" t="s">
        <v>783</v>
      </c>
      <c r="N78" s="228">
        <v>19000</v>
      </c>
      <c r="O78" s="228" t="s">
        <v>783</v>
      </c>
      <c r="P78" s="228">
        <v>19000</v>
      </c>
      <c r="Q78" s="75" t="s">
        <v>1656</v>
      </c>
      <c r="R78" s="75" t="s">
        <v>1657</v>
      </c>
    </row>
    <row r="79" spans="1:22" s="237" customFormat="1" ht="358.5" customHeight="1" x14ac:dyDescent="0.2">
      <c r="A79" s="229">
        <v>28</v>
      </c>
      <c r="B79" s="200" t="s">
        <v>53</v>
      </c>
      <c r="C79" s="78">
        <v>2</v>
      </c>
      <c r="D79" s="78">
        <v>3</v>
      </c>
      <c r="E79" s="75" t="s">
        <v>1791</v>
      </c>
      <c r="F79" s="230" t="s">
        <v>1792</v>
      </c>
      <c r="G79" s="75" t="s">
        <v>655</v>
      </c>
      <c r="H79" s="230" t="s">
        <v>1793</v>
      </c>
      <c r="I79" s="231">
        <v>2000</v>
      </c>
      <c r="J79" s="230" t="s">
        <v>1794</v>
      </c>
      <c r="K79" s="232" t="s">
        <v>783</v>
      </c>
      <c r="L79" s="99" t="s">
        <v>124</v>
      </c>
      <c r="M79" s="233" t="s">
        <v>783</v>
      </c>
      <c r="N79" s="138">
        <v>8544.6200000000008</v>
      </c>
      <c r="O79" s="233" t="s">
        <v>783</v>
      </c>
      <c r="P79" s="138">
        <v>8265</v>
      </c>
      <c r="Q79" s="75" t="s">
        <v>1795</v>
      </c>
      <c r="R79" s="75" t="s">
        <v>1796</v>
      </c>
      <c r="S79" s="234"/>
      <c r="T79" s="235"/>
      <c r="U79" s="235"/>
      <c r="V79" s="236"/>
    </row>
    <row r="80" spans="1:22" s="13" customFormat="1" ht="49.9" customHeight="1" x14ac:dyDescent="0.25">
      <c r="A80" s="1157">
        <v>29</v>
      </c>
      <c r="B80" s="1158" t="s">
        <v>53</v>
      </c>
      <c r="C80" s="855">
        <v>1</v>
      </c>
      <c r="D80" s="855">
        <v>3</v>
      </c>
      <c r="E80" s="832" t="s">
        <v>1797</v>
      </c>
      <c r="F80" s="1154" t="s">
        <v>1798</v>
      </c>
      <c r="G80" s="832" t="s">
        <v>1799</v>
      </c>
      <c r="H80" s="75" t="s">
        <v>1800</v>
      </c>
      <c r="I80" s="75">
        <v>1</v>
      </c>
      <c r="J80" s="1154" t="s">
        <v>1801</v>
      </c>
      <c r="K80" s="1141" t="s">
        <v>783</v>
      </c>
      <c r="L80" s="852" t="s">
        <v>81</v>
      </c>
      <c r="M80" s="1156" t="s">
        <v>783</v>
      </c>
      <c r="N80" s="1046">
        <v>50830</v>
      </c>
      <c r="O80" s="1156" t="s">
        <v>783</v>
      </c>
      <c r="P80" s="1046">
        <v>45746</v>
      </c>
      <c r="Q80" s="832" t="s">
        <v>1802</v>
      </c>
      <c r="R80" s="832" t="s">
        <v>1803</v>
      </c>
      <c r="S80" s="12"/>
      <c r="T80" s="148"/>
      <c r="U80" s="148"/>
      <c r="V80" s="148"/>
    </row>
    <row r="81" spans="1:22" s="13" customFormat="1" ht="85.9" customHeight="1" x14ac:dyDescent="0.25">
      <c r="A81" s="1157"/>
      <c r="B81" s="1158"/>
      <c r="C81" s="855"/>
      <c r="D81" s="855"/>
      <c r="E81" s="832"/>
      <c r="F81" s="1154"/>
      <c r="G81" s="832"/>
      <c r="H81" s="75" t="s">
        <v>1804</v>
      </c>
      <c r="I81" s="75">
        <v>9</v>
      </c>
      <c r="J81" s="1154"/>
      <c r="K81" s="1141"/>
      <c r="L81" s="852"/>
      <c r="M81" s="1156"/>
      <c r="N81" s="1046"/>
      <c r="O81" s="1156"/>
      <c r="P81" s="1046"/>
      <c r="Q81" s="832"/>
      <c r="R81" s="832"/>
      <c r="S81" s="12"/>
      <c r="T81" s="148"/>
      <c r="U81" s="148"/>
      <c r="V81" s="148"/>
    </row>
    <row r="82" spans="1:22" s="13" customFormat="1" ht="44.45" customHeight="1" x14ac:dyDescent="0.25">
      <c r="A82" s="1157"/>
      <c r="B82" s="1158"/>
      <c r="C82" s="855"/>
      <c r="D82" s="855"/>
      <c r="E82" s="832"/>
      <c r="F82" s="1154"/>
      <c r="G82" s="832"/>
      <c r="H82" s="230" t="s">
        <v>1805</v>
      </c>
      <c r="I82" s="159" t="s">
        <v>199</v>
      </c>
      <c r="J82" s="1154"/>
      <c r="K82" s="1141"/>
      <c r="L82" s="852"/>
      <c r="M82" s="1156"/>
      <c r="N82" s="1046"/>
      <c r="O82" s="1156"/>
      <c r="P82" s="1046"/>
      <c r="Q82" s="832"/>
      <c r="R82" s="832"/>
      <c r="S82" s="12"/>
    </row>
    <row r="83" spans="1:22" s="13" customFormat="1" ht="82.15" customHeight="1" x14ac:dyDescent="0.25">
      <c r="A83" s="833">
        <v>30</v>
      </c>
      <c r="B83" s="833">
        <v>4</v>
      </c>
      <c r="C83" s="833">
        <v>1</v>
      </c>
      <c r="D83" s="832">
        <v>6</v>
      </c>
      <c r="E83" s="832" t="s">
        <v>1806</v>
      </c>
      <c r="F83" s="832" t="s">
        <v>1807</v>
      </c>
      <c r="G83" s="832" t="s">
        <v>1808</v>
      </c>
      <c r="H83" s="75" t="s">
        <v>1187</v>
      </c>
      <c r="I83" s="75">
        <v>4</v>
      </c>
      <c r="J83" s="832" t="s">
        <v>1809</v>
      </c>
      <c r="K83" s="832" t="s">
        <v>783</v>
      </c>
      <c r="L83" s="832" t="s">
        <v>124</v>
      </c>
      <c r="M83" s="1046" t="s">
        <v>783</v>
      </c>
      <c r="N83" s="1046">
        <v>16725.599999999999</v>
      </c>
      <c r="O83" s="1046" t="s">
        <v>783</v>
      </c>
      <c r="P83" s="1046">
        <v>12305.6</v>
      </c>
      <c r="Q83" s="832" t="s">
        <v>1810</v>
      </c>
      <c r="R83" s="832" t="s">
        <v>1811</v>
      </c>
      <c r="S83" s="12"/>
    </row>
    <row r="84" spans="1:22" s="13" customFormat="1" ht="84.6" customHeight="1" x14ac:dyDescent="0.25">
      <c r="A84" s="833"/>
      <c r="B84" s="833"/>
      <c r="C84" s="833"/>
      <c r="D84" s="832"/>
      <c r="E84" s="832"/>
      <c r="F84" s="832"/>
      <c r="G84" s="832"/>
      <c r="H84" s="75" t="s">
        <v>935</v>
      </c>
      <c r="I84" s="75">
        <f>20+20+15+15</f>
        <v>70</v>
      </c>
      <c r="J84" s="832"/>
      <c r="K84" s="832"/>
      <c r="L84" s="832"/>
      <c r="M84" s="1046"/>
      <c r="N84" s="1046"/>
      <c r="O84" s="1046"/>
      <c r="P84" s="1046"/>
      <c r="Q84" s="832"/>
      <c r="R84" s="832"/>
      <c r="S84" s="12"/>
    </row>
    <row r="85" spans="1:22" s="13" customFormat="1" ht="81.75" customHeight="1" x14ac:dyDescent="0.25">
      <c r="A85" s="833"/>
      <c r="B85" s="833"/>
      <c r="C85" s="833"/>
      <c r="D85" s="832"/>
      <c r="E85" s="832"/>
      <c r="F85" s="832"/>
      <c r="G85" s="832"/>
      <c r="H85" s="75" t="s">
        <v>1812</v>
      </c>
      <c r="I85" s="75">
        <v>1</v>
      </c>
      <c r="J85" s="832"/>
      <c r="K85" s="832"/>
      <c r="L85" s="832"/>
      <c r="M85" s="1046"/>
      <c r="N85" s="1046"/>
      <c r="O85" s="1046"/>
      <c r="P85" s="1046"/>
      <c r="Q85" s="832"/>
      <c r="R85" s="832"/>
      <c r="S85" s="12"/>
    </row>
    <row r="86" spans="1:22" s="13" customFormat="1" ht="84.75" customHeight="1" x14ac:dyDescent="0.25">
      <c r="A86" s="833"/>
      <c r="B86" s="833"/>
      <c r="C86" s="833"/>
      <c r="D86" s="832"/>
      <c r="E86" s="832"/>
      <c r="F86" s="832"/>
      <c r="G86" s="832"/>
      <c r="H86" s="75" t="s">
        <v>597</v>
      </c>
      <c r="I86" s="75">
        <v>30</v>
      </c>
      <c r="J86" s="832"/>
      <c r="K86" s="832"/>
      <c r="L86" s="832"/>
      <c r="M86" s="1046"/>
      <c r="N86" s="1046"/>
      <c r="O86" s="1046"/>
      <c r="P86" s="1046"/>
      <c r="Q86" s="832"/>
      <c r="R86" s="832"/>
      <c r="S86" s="118"/>
    </row>
    <row r="87" spans="1:22" s="13" customFormat="1" ht="72" customHeight="1" x14ac:dyDescent="0.25">
      <c r="A87" s="833"/>
      <c r="B87" s="833"/>
      <c r="C87" s="833"/>
      <c r="D87" s="832"/>
      <c r="E87" s="832"/>
      <c r="F87" s="832"/>
      <c r="G87" s="75" t="s">
        <v>655</v>
      </c>
      <c r="H87" s="75" t="s">
        <v>1813</v>
      </c>
      <c r="I87" s="75">
        <v>1</v>
      </c>
      <c r="J87" s="832"/>
      <c r="K87" s="832"/>
      <c r="L87" s="832"/>
      <c r="M87" s="1046"/>
      <c r="N87" s="1046"/>
      <c r="O87" s="1046"/>
      <c r="P87" s="1046"/>
      <c r="Q87" s="832"/>
      <c r="R87" s="832"/>
      <c r="S87" s="12"/>
    </row>
    <row r="88" spans="1:22" s="13" customFormat="1" ht="21.6" customHeight="1" x14ac:dyDescent="0.25">
      <c r="A88" s="833">
        <v>31</v>
      </c>
      <c r="B88" s="833">
        <v>3</v>
      </c>
      <c r="C88" s="833">
        <v>1</v>
      </c>
      <c r="D88" s="832">
        <v>6</v>
      </c>
      <c r="E88" s="832" t="s">
        <v>1814</v>
      </c>
      <c r="F88" s="832" t="s">
        <v>1815</v>
      </c>
      <c r="G88" s="832" t="s">
        <v>1808</v>
      </c>
      <c r="H88" s="75" t="s">
        <v>1187</v>
      </c>
      <c r="I88" s="75">
        <v>5</v>
      </c>
      <c r="J88" s="832" t="s">
        <v>1816</v>
      </c>
      <c r="K88" s="832" t="s">
        <v>783</v>
      </c>
      <c r="L88" s="832" t="s">
        <v>73</v>
      </c>
      <c r="M88" s="1046" t="s">
        <v>783</v>
      </c>
      <c r="N88" s="1046">
        <v>36452.230000000003</v>
      </c>
      <c r="O88" s="1046" t="s">
        <v>783</v>
      </c>
      <c r="P88" s="1046">
        <v>31407</v>
      </c>
      <c r="Q88" s="832" t="s">
        <v>1817</v>
      </c>
      <c r="R88" s="832" t="s">
        <v>1818</v>
      </c>
      <c r="S88" s="12"/>
    </row>
    <row r="89" spans="1:22" s="13" customFormat="1" ht="27.6" customHeight="1" x14ac:dyDescent="0.25">
      <c r="A89" s="833"/>
      <c r="B89" s="833"/>
      <c r="C89" s="833"/>
      <c r="D89" s="832"/>
      <c r="E89" s="832"/>
      <c r="F89" s="832"/>
      <c r="G89" s="832"/>
      <c r="H89" s="75" t="s">
        <v>935</v>
      </c>
      <c r="I89" s="75">
        <v>50</v>
      </c>
      <c r="J89" s="832"/>
      <c r="K89" s="832"/>
      <c r="L89" s="832"/>
      <c r="M89" s="1046"/>
      <c r="N89" s="1046"/>
      <c r="O89" s="1046"/>
      <c r="P89" s="1046"/>
      <c r="Q89" s="832"/>
      <c r="R89" s="832"/>
      <c r="S89" s="12"/>
    </row>
    <row r="90" spans="1:22" s="13" customFormat="1" ht="30" customHeight="1" x14ac:dyDescent="0.25">
      <c r="A90" s="833"/>
      <c r="B90" s="833"/>
      <c r="C90" s="833"/>
      <c r="D90" s="832"/>
      <c r="E90" s="832"/>
      <c r="F90" s="832"/>
      <c r="G90" s="832" t="s">
        <v>170</v>
      </c>
      <c r="H90" s="75" t="s">
        <v>118</v>
      </c>
      <c r="I90" s="75">
        <v>1</v>
      </c>
      <c r="J90" s="832"/>
      <c r="K90" s="832"/>
      <c r="L90" s="832"/>
      <c r="M90" s="1046"/>
      <c r="N90" s="1046"/>
      <c r="O90" s="1046"/>
      <c r="P90" s="1046"/>
      <c r="Q90" s="832"/>
      <c r="R90" s="832"/>
      <c r="S90" s="12"/>
    </row>
    <row r="91" spans="1:22" s="13" customFormat="1" ht="36" customHeight="1" x14ac:dyDescent="0.25">
      <c r="A91" s="833"/>
      <c r="B91" s="833"/>
      <c r="C91" s="833"/>
      <c r="D91" s="832"/>
      <c r="E91" s="832"/>
      <c r="F91" s="832"/>
      <c r="G91" s="832"/>
      <c r="H91" s="75" t="s">
        <v>450</v>
      </c>
      <c r="I91" s="75">
        <v>25</v>
      </c>
      <c r="J91" s="832"/>
      <c r="K91" s="832"/>
      <c r="L91" s="832"/>
      <c r="M91" s="1046"/>
      <c r="N91" s="1046"/>
      <c r="O91" s="1046"/>
      <c r="P91" s="1046"/>
      <c r="Q91" s="832"/>
      <c r="R91" s="832"/>
      <c r="S91" s="12"/>
    </row>
    <row r="92" spans="1:22" s="13" customFormat="1" ht="30" customHeight="1" x14ac:dyDescent="0.25">
      <c r="A92" s="833"/>
      <c r="B92" s="833"/>
      <c r="C92" s="833"/>
      <c r="D92" s="832"/>
      <c r="E92" s="832"/>
      <c r="F92" s="832"/>
      <c r="G92" s="832" t="s">
        <v>1819</v>
      </c>
      <c r="H92" s="75" t="s">
        <v>1820</v>
      </c>
      <c r="I92" s="75">
        <v>1</v>
      </c>
      <c r="J92" s="832"/>
      <c r="K92" s="832"/>
      <c r="L92" s="832"/>
      <c r="M92" s="1046"/>
      <c r="N92" s="1046"/>
      <c r="O92" s="1046"/>
      <c r="P92" s="1046"/>
      <c r="Q92" s="832"/>
      <c r="R92" s="832"/>
      <c r="S92" s="12"/>
    </row>
    <row r="93" spans="1:22" s="13" customFormat="1" ht="131.25" customHeight="1" x14ac:dyDescent="0.25">
      <c r="A93" s="833"/>
      <c r="B93" s="833"/>
      <c r="C93" s="833"/>
      <c r="D93" s="832"/>
      <c r="E93" s="832"/>
      <c r="F93" s="832"/>
      <c r="G93" s="832"/>
      <c r="H93" s="75" t="s">
        <v>1821</v>
      </c>
      <c r="I93" s="75">
        <v>200</v>
      </c>
      <c r="J93" s="832"/>
      <c r="K93" s="832"/>
      <c r="L93" s="832"/>
      <c r="M93" s="1046"/>
      <c r="N93" s="1046"/>
      <c r="O93" s="1046"/>
      <c r="P93" s="1046"/>
      <c r="Q93" s="832"/>
      <c r="R93" s="832"/>
      <c r="S93" s="12"/>
    </row>
    <row r="94" spans="1:22" s="18" customFormat="1" ht="56.45" customHeight="1" x14ac:dyDescent="0.25">
      <c r="A94" s="806">
        <v>32</v>
      </c>
      <c r="B94" s="806">
        <v>2</v>
      </c>
      <c r="C94" s="806">
        <v>1</v>
      </c>
      <c r="D94" s="807">
        <v>6</v>
      </c>
      <c r="E94" s="807" t="s">
        <v>1711</v>
      </c>
      <c r="F94" s="807" t="s">
        <v>1822</v>
      </c>
      <c r="G94" s="810" t="s">
        <v>1823</v>
      </c>
      <c r="H94" s="667" t="s">
        <v>1193</v>
      </c>
      <c r="I94" s="275">
        <v>1</v>
      </c>
      <c r="J94" s="807" t="s">
        <v>1824</v>
      </c>
      <c r="K94" s="810" t="s">
        <v>783</v>
      </c>
      <c r="L94" s="810" t="s">
        <v>73</v>
      </c>
      <c r="M94" s="860" t="s">
        <v>783</v>
      </c>
      <c r="N94" s="1060">
        <v>67767.33</v>
      </c>
      <c r="O94" s="1060" t="s">
        <v>783</v>
      </c>
      <c r="P94" s="1060">
        <v>47377.15</v>
      </c>
      <c r="Q94" s="807" t="s">
        <v>1715</v>
      </c>
      <c r="R94" s="807" t="s">
        <v>1796</v>
      </c>
      <c r="S94" s="17"/>
    </row>
    <row r="95" spans="1:22" s="18" customFormat="1" ht="43.15" customHeight="1" x14ac:dyDescent="0.25">
      <c r="A95" s="806"/>
      <c r="B95" s="806"/>
      <c r="C95" s="806"/>
      <c r="D95" s="807"/>
      <c r="E95" s="807"/>
      <c r="F95" s="807"/>
      <c r="G95" s="811"/>
      <c r="H95" s="667" t="s">
        <v>1825</v>
      </c>
      <c r="I95" s="275">
        <v>5000</v>
      </c>
      <c r="J95" s="807"/>
      <c r="K95" s="812"/>
      <c r="L95" s="812"/>
      <c r="M95" s="869"/>
      <c r="N95" s="1060"/>
      <c r="O95" s="1060"/>
      <c r="P95" s="1060"/>
      <c r="Q95" s="807"/>
      <c r="R95" s="807"/>
      <c r="S95" s="17"/>
    </row>
    <row r="96" spans="1:22" s="18" customFormat="1" ht="43.15" customHeight="1" x14ac:dyDescent="0.25">
      <c r="A96" s="806"/>
      <c r="B96" s="806"/>
      <c r="C96" s="806"/>
      <c r="D96" s="807"/>
      <c r="E96" s="807"/>
      <c r="F96" s="807"/>
      <c r="G96" s="667" t="s">
        <v>655</v>
      </c>
      <c r="H96" s="667" t="s">
        <v>1793</v>
      </c>
      <c r="I96" s="275">
        <f>150+150+200</f>
        <v>500</v>
      </c>
      <c r="J96" s="807"/>
      <c r="K96" s="812"/>
      <c r="L96" s="812"/>
      <c r="M96" s="869"/>
      <c r="N96" s="1060"/>
      <c r="O96" s="1060"/>
      <c r="P96" s="1060"/>
      <c r="Q96" s="807"/>
      <c r="R96" s="807"/>
      <c r="S96" s="17"/>
    </row>
    <row r="97" spans="1:19" s="18" customFormat="1" ht="43.15" customHeight="1" x14ac:dyDescent="0.25">
      <c r="A97" s="806"/>
      <c r="B97" s="806"/>
      <c r="C97" s="806"/>
      <c r="D97" s="807"/>
      <c r="E97" s="807"/>
      <c r="F97" s="807"/>
      <c r="G97" s="667" t="s">
        <v>1826</v>
      </c>
      <c r="H97" s="667" t="s">
        <v>1827</v>
      </c>
      <c r="I97" s="275">
        <v>2</v>
      </c>
      <c r="J97" s="807"/>
      <c r="K97" s="812"/>
      <c r="L97" s="812"/>
      <c r="M97" s="869"/>
      <c r="N97" s="1060"/>
      <c r="O97" s="1060"/>
      <c r="P97" s="1060"/>
      <c r="Q97" s="807"/>
      <c r="R97" s="807"/>
      <c r="S97" s="17"/>
    </row>
    <row r="98" spans="1:19" s="18" customFormat="1" ht="72" customHeight="1" x14ac:dyDescent="0.25">
      <c r="A98" s="806"/>
      <c r="B98" s="806"/>
      <c r="C98" s="806"/>
      <c r="D98" s="807"/>
      <c r="E98" s="807"/>
      <c r="F98" s="807"/>
      <c r="G98" s="810" t="s">
        <v>1828</v>
      </c>
      <c r="H98" s="667" t="s">
        <v>1829</v>
      </c>
      <c r="I98" s="275">
        <v>1</v>
      </c>
      <c r="J98" s="807"/>
      <c r="K98" s="812"/>
      <c r="L98" s="812"/>
      <c r="M98" s="869"/>
      <c r="N98" s="1060"/>
      <c r="O98" s="1060"/>
      <c r="P98" s="1060"/>
      <c r="Q98" s="807"/>
      <c r="R98" s="807"/>
      <c r="S98" s="17"/>
    </row>
    <row r="99" spans="1:19" s="18" customFormat="1" ht="62.25" customHeight="1" x14ac:dyDescent="0.25">
      <c r="A99" s="806"/>
      <c r="B99" s="806"/>
      <c r="C99" s="806"/>
      <c r="D99" s="807"/>
      <c r="E99" s="807"/>
      <c r="F99" s="807"/>
      <c r="G99" s="811"/>
      <c r="H99" s="667" t="s">
        <v>1830</v>
      </c>
      <c r="I99" s="275">
        <v>660000</v>
      </c>
      <c r="J99" s="807"/>
      <c r="K99" s="811"/>
      <c r="L99" s="811"/>
      <c r="M99" s="861"/>
      <c r="N99" s="1060"/>
      <c r="O99" s="1060"/>
      <c r="P99" s="1060"/>
      <c r="Q99" s="807"/>
      <c r="R99" s="807"/>
      <c r="S99" s="17"/>
    </row>
    <row r="100" spans="1:19" s="13" customFormat="1" ht="129.75" customHeight="1" x14ac:dyDescent="0.25">
      <c r="A100" s="833">
        <v>33</v>
      </c>
      <c r="B100" s="833">
        <v>1</v>
      </c>
      <c r="C100" s="833">
        <v>1</v>
      </c>
      <c r="D100" s="832">
        <v>6</v>
      </c>
      <c r="E100" s="832" t="s">
        <v>1831</v>
      </c>
      <c r="F100" s="832" t="s">
        <v>1832</v>
      </c>
      <c r="G100" s="832" t="s">
        <v>1833</v>
      </c>
      <c r="H100" s="75" t="s">
        <v>988</v>
      </c>
      <c r="I100" s="75">
        <v>1</v>
      </c>
      <c r="J100" s="832" t="s">
        <v>1834</v>
      </c>
      <c r="K100" s="832" t="s">
        <v>783</v>
      </c>
      <c r="L100" s="832" t="s">
        <v>81</v>
      </c>
      <c r="M100" s="1046" t="s">
        <v>783</v>
      </c>
      <c r="N100" s="1046">
        <v>25490</v>
      </c>
      <c r="O100" s="1046"/>
      <c r="P100" s="1046">
        <v>22700</v>
      </c>
      <c r="Q100" s="832" t="s">
        <v>1835</v>
      </c>
      <c r="R100" s="832" t="s">
        <v>1836</v>
      </c>
      <c r="S100" s="12"/>
    </row>
    <row r="101" spans="1:19" s="13" customFormat="1" ht="222" customHeight="1" x14ac:dyDescent="0.25">
      <c r="A101" s="833"/>
      <c r="B101" s="833"/>
      <c r="C101" s="833"/>
      <c r="D101" s="832"/>
      <c r="E101" s="832"/>
      <c r="F101" s="832"/>
      <c r="G101" s="832"/>
      <c r="H101" s="75" t="s">
        <v>918</v>
      </c>
      <c r="I101" s="75">
        <v>80</v>
      </c>
      <c r="J101" s="832"/>
      <c r="K101" s="832"/>
      <c r="L101" s="832"/>
      <c r="M101" s="1046"/>
      <c r="N101" s="1046"/>
      <c r="O101" s="1046"/>
      <c r="P101" s="1046"/>
      <c r="Q101" s="832"/>
      <c r="R101" s="832"/>
      <c r="S101" s="12"/>
    </row>
    <row r="102" spans="1:19" s="13" customFormat="1" ht="74.25" customHeight="1" x14ac:dyDescent="0.25">
      <c r="A102" s="833">
        <v>34</v>
      </c>
      <c r="B102" s="833">
        <v>4</v>
      </c>
      <c r="C102" s="833">
        <v>1</v>
      </c>
      <c r="D102" s="832">
        <v>6</v>
      </c>
      <c r="E102" s="832" t="s">
        <v>1837</v>
      </c>
      <c r="F102" s="832" t="s">
        <v>1838</v>
      </c>
      <c r="G102" s="832" t="s">
        <v>1839</v>
      </c>
      <c r="H102" s="75" t="s">
        <v>988</v>
      </c>
      <c r="I102" s="75">
        <v>1</v>
      </c>
      <c r="J102" s="832" t="s">
        <v>1840</v>
      </c>
      <c r="K102" s="832" t="s">
        <v>783</v>
      </c>
      <c r="L102" s="832" t="s">
        <v>81</v>
      </c>
      <c r="M102" s="1046" t="s">
        <v>783</v>
      </c>
      <c r="N102" s="1046">
        <v>66520.5</v>
      </c>
      <c r="O102" s="1046" t="s">
        <v>783</v>
      </c>
      <c r="P102" s="1046">
        <v>59620.5</v>
      </c>
      <c r="Q102" s="832" t="s">
        <v>1841</v>
      </c>
      <c r="R102" s="832" t="s">
        <v>1842</v>
      </c>
      <c r="S102" s="12"/>
    </row>
    <row r="103" spans="1:19" s="13" customFormat="1" ht="53.25" customHeight="1" x14ac:dyDescent="0.25">
      <c r="A103" s="833"/>
      <c r="B103" s="833"/>
      <c r="C103" s="833"/>
      <c r="D103" s="832"/>
      <c r="E103" s="832"/>
      <c r="F103" s="832"/>
      <c r="G103" s="832"/>
      <c r="H103" s="75" t="s">
        <v>918</v>
      </c>
      <c r="I103" s="75">
        <v>100</v>
      </c>
      <c r="J103" s="832"/>
      <c r="K103" s="832"/>
      <c r="L103" s="832"/>
      <c r="M103" s="1046"/>
      <c r="N103" s="1046"/>
      <c r="O103" s="1046"/>
      <c r="P103" s="1046"/>
      <c r="Q103" s="832"/>
      <c r="R103" s="832"/>
      <c r="S103" s="12"/>
    </row>
    <row r="104" spans="1:19" s="13" customFormat="1" ht="136.5" customHeight="1" x14ac:dyDescent="0.25">
      <c r="A104" s="833"/>
      <c r="B104" s="833"/>
      <c r="C104" s="833"/>
      <c r="D104" s="832"/>
      <c r="E104" s="832"/>
      <c r="F104" s="832"/>
      <c r="G104" s="75" t="s">
        <v>655</v>
      </c>
      <c r="H104" s="75" t="s">
        <v>1793</v>
      </c>
      <c r="I104" s="75">
        <v>1000</v>
      </c>
      <c r="J104" s="832"/>
      <c r="K104" s="832"/>
      <c r="L104" s="832"/>
      <c r="M104" s="1046"/>
      <c r="N104" s="1046"/>
      <c r="O104" s="1046"/>
      <c r="P104" s="1046"/>
      <c r="Q104" s="832"/>
      <c r="R104" s="832"/>
      <c r="S104" s="12"/>
    </row>
    <row r="105" spans="1:19" s="13" customFormat="1" ht="30" customHeight="1" x14ac:dyDescent="0.25">
      <c r="A105" s="833">
        <v>35</v>
      </c>
      <c r="B105" s="832">
        <v>6</v>
      </c>
      <c r="C105" s="832">
        <v>1</v>
      </c>
      <c r="D105" s="832">
        <v>6</v>
      </c>
      <c r="E105" s="832" t="s">
        <v>1843</v>
      </c>
      <c r="F105" s="832" t="s">
        <v>1844</v>
      </c>
      <c r="G105" s="832" t="s">
        <v>1808</v>
      </c>
      <c r="H105" s="75" t="s">
        <v>1187</v>
      </c>
      <c r="I105" s="75">
        <f>4+4+4+4+3+3</f>
        <v>22</v>
      </c>
      <c r="J105" s="832" t="s">
        <v>1845</v>
      </c>
      <c r="K105" s="832" t="s">
        <v>783</v>
      </c>
      <c r="L105" s="833" t="s">
        <v>81</v>
      </c>
      <c r="M105" s="1046" t="s">
        <v>783</v>
      </c>
      <c r="N105" s="1046">
        <f>P105+4969.2</f>
        <v>22177.27</v>
      </c>
      <c r="O105" s="1046" t="s">
        <v>783</v>
      </c>
      <c r="P105" s="1046">
        <v>17208.07</v>
      </c>
      <c r="Q105" s="832" t="s">
        <v>1846</v>
      </c>
      <c r="R105" s="832" t="s">
        <v>1847</v>
      </c>
      <c r="S105" s="12"/>
    </row>
    <row r="106" spans="1:19" s="13" customFormat="1" ht="19.149999999999999" customHeight="1" x14ac:dyDescent="0.25">
      <c r="A106" s="833"/>
      <c r="B106" s="832"/>
      <c r="C106" s="832"/>
      <c r="D106" s="832"/>
      <c r="E106" s="832"/>
      <c r="F106" s="832"/>
      <c r="G106" s="832"/>
      <c r="H106" s="75" t="s">
        <v>597</v>
      </c>
      <c r="I106" s="75">
        <f>32+24+32+32+24+30</f>
        <v>174</v>
      </c>
      <c r="J106" s="832"/>
      <c r="K106" s="832"/>
      <c r="L106" s="833"/>
      <c r="M106" s="1046"/>
      <c r="N106" s="1046"/>
      <c r="O106" s="1046"/>
      <c r="P106" s="1046"/>
      <c r="Q106" s="832"/>
      <c r="R106" s="832"/>
      <c r="S106" s="12"/>
    </row>
    <row r="107" spans="1:19" s="13" customFormat="1" ht="19.899999999999999" customHeight="1" x14ac:dyDescent="0.25">
      <c r="A107" s="833"/>
      <c r="B107" s="832"/>
      <c r="C107" s="832"/>
      <c r="D107" s="832"/>
      <c r="E107" s="832"/>
      <c r="F107" s="832"/>
      <c r="G107" s="832" t="s">
        <v>1823</v>
      </c>
      <c r="H107" s="75" t="s">
        <v>1193</v>
      </c>
      <c r="I107" s="75">
        <v>1</v>
      </c>
      <c r="J107" s="832"/>
      <c r="K107" s="832"/>
      <c r="L107" s="833"/>
      <c r="M107" s="1046"/>
      <c r="N107" s="1046"/>
      <c r="O107" s="1046"/>
      <c r="P107" s="1046"/>
      <c r="Q107" s="832"/>
      <c r="R107" s="832"/>
      <c r="S107" s="12"/>
    </row>
    <row r="108" spans="1:19" s="13" customFormat="1" ht="30" customHeight="1" x14ac:dyDescent="0.25">
      <c r="A108" s="833"/>
      <c r="B108" s="832"/>
      <c r="C108" s="832"/>
      <c r="D108" s="832"/>
      <c r="E108" s="832"/>
      <c r="F108" s="832"/>
      <c r="G108" s="832"/>
      <c r="H108" s="75" t="s">
        <v>1825</v>
      </c>
      <c r="I108" s="75">
        <v>100</v>
      </c>
      <c r="J108" s="832"/>
      <c r="K108" s="832"/>
      <c r="L108" s="833"/>
      <c r="M108" s="1046"/>
      <c r="N108" s="1046"/>
      <c r="O108" s="1046"/>
      <c r="P108" s="1046"/>
      <c r="Q108" s="832"/>
      <c r="R108" s="832"/>
      <c r="S108" s="12"/>
    </row>
    <row r="109" spans="1:19" s="13" customFormat="1" ht="30" x14ac:dyDescent="0.25">
      <c r="A109" s="833"/>
      <c r="B109" s="832"/>
      <c r="C109" s="832"/>
      <c r="D109" s="832"/>
      <c r="E109" s="832"/>
      <c r="F109" s="832"/>
      <c r="G109" s="75" t="s">
        <v>655</v>
      </c>
      <c r="H109" s="75" t="s">
        <v>1813</v>
      </c>
      <c r="I109" s="75">
        <v>2</v>
      </c>
      <c r="J109" s="832"/>
      <c r="K109" s="832"/>
      <c r="L109" s="833"/>
      <c r="M109" s="1046"/>
      <c r="N109" s="1046"/>
      <c r="O109" s="1046"/>
      <c r="P109" s="1046"/>
      <c r="Q109" s="832"/>
      <c r="R109" s="832"/>
      <c r="S109" s="12"/>
    </row>
    <row r="110" spans="1:19" s="13" customFormat="1" ht="24" customHeight="1" x14ac:dyDescent="0.25">
      <c r="A110" s="833"/>
      <c r="B110" s="832"/>
      <c r="C110" s="832"/>
      <c r="D110" s="832"/>
      <c r="E110" s="832"/>
      <c r="F110" s="832"/>
      <c r="G110" s="832" t="s">
        <v>1848</v>
      </c>
      <c r="H110" s="75" t="s">
        <v>71</v>
      </c>
      <c r="I110" s="75">
        <v>1</v>
      </c>
      <c r="J110" s="832"/>
      <c r="K110" s="832"/>
      <c r="L110" s="833"/>
      <c r="M110" s="1046"/>
      <c r="N110" s="1046"/>
      <c r="O110" s="1046"/>
      <c r="P110" s="1046"/>
      <c r="Q110" s="832"/>
      <c r="R110" s="832"/>
      <c r="S110" s="12"/>
    </row>
    <row r="111" spans="1:19" s="13" customFormat="1" ht="48.75" customHeight="1" x14ac:dyDescent="0.25">
      <c r="A111" s="833"/>
      <c r="B111" s="832"/>
      <c r="C111" s="832"/>
      <c r="D111" s="832"/>
      <c r="E111" s="832"/>
      <c r="F111" s="832"/>
      <c r="G111" s="832"/>
      <c r="H111" s="75" t="s">
        <v>1304</v>
      </c>
      <c r="I111" s="75">
        <v>9</v>
      </c>
      <c r="J111" s="832"/>
      <c r="K111" s="832"/>
      <c r="L111" s="833"/>
      <c r="M111" s="1046"/>
      <c r="N111" s="1046"/>
      <c r="O111" s="1046"/>
      <c r="P111" s="1046"/>
      <c r="Q111" s="832"/>
      <c r="R111" s="832"/>
      <c r="S111" s="12"/>
    </row>
    <row r="112" spans="1:19" s="13" customFormat="1" ht="25.15" customHeight="1" x14ac:dyDescent="0.25">
      <c r="A112" s="833">
        <v>36</v>
      </c>
      <c r="B112" s="832">
        <v>2</v>
      </c>
      <c r="C112" s="832">
        <v>1</v>
      </c>
      <c r="D112" s="832">
        <v>6</v>
      </c>
      <c r="E112" s="832" t="s">
        <v>1849</v>
      </c>
      <c r="F112" s="832" t="s">
        <v>1850</v>
      </c>
      <c r="G112" s="832" t="s">
        <v>1833</v>
      </c>
      <c r="H112" s="75" t="s">
        <v>988</v>
      </c>
      <c r="I112" s="159">
        <v>1</v>
      </c>
      <c r="J112" s="832" t="s">
        <v>1851</v>
      </c>
      <c r="K112" s="832" t="s">
        <v>783</v>
      </c>
      <c r="L112" s="833" t="s">
        <v>81</v>
      </c>
      <c r="M112" s="1046" t="s">
        <v>783</v>
      </c>
      <c r="N112" s="1046">
        <v>16551.03</v>
      </c>
      <c r="O112" s="1046"/>
      <c r="P112" s="1046">
        <v>13011.15</v>
      </c>
      <c r="Q112" s="832" t="s">
        <v>1725</v>
      </c>
      <c r="R112" s="832" t="s">
        <v>1852</v>
      </c>
      <c r="S112" s="12"/>
    </row>
    <row r="113" spans="1:19" s="13" customFormat="1" ht="28.9" customHeight="1" x14ac:dyDescent="0.25">
      <c r="A113" s="833"/>
      <c r="B113" s="832"/>
      <c r="C113" s="832"/>
      <c r="D113" s="832"/>
      <c r="E113" s="832"/>
      <c r="F113" s="832"/>
      <c r="G113" s="832"/>
      <c r="H113" s="75" t="s">
        <v>918</v>
      </c>
      <c r="I113" s="159">
        <v>100</v>
      </c>
      <c r="J113" s="832"/>
      <c r="K113" s="832"/>
      <c r="L113" s="833"/>
      <c r="M113" s="1046"/>
      <c r="N113" s="1046"/>
      <c r="O113" s="1046"/>
      <c r="P113" s="1046"/>
      <c r="Q113" s="832"/>
      <c r="R113" s="832"/>
      <c r="S113" s="12"/>
    </row>
    <row r="114" spans="1:19" s="13" customFormat="1" ht="37.9" customHeight="1" x14ac:dyDescent="0.25">
      <c r="A114" s="833"/>
      <c r="B114" s="832"/>
      <c r="C114" s="832"/>
      <c r="D114" s="832"/>
      <c r="E114" s="832"/>
      <c r="F114" s="832"/>
      <c r="G114" s="75" t="s">
        <v>655</v>
      </c>
      <c r="H114" s="75" t="s">
        <v>1813</v>
      </c>
      <c r="I114" s="159">
        <v>2</v>
      </c>
      <c r="J114" s="832"/>
      <c r="K114" s="832"/>
      <c r="L114" s="833"/>
      <c r="M114" s="1046"/>
      <c r="N114" s="1046"/>
      <c r="O114" s="1046"/>
      <c r="P114" s="1046"/>
      <c r="Q114" s="832"/>
      <c r="R114" s="832"/>
      <c r="S114" s="12"/>
    </row>
    <row r="115" spans="1:19" s="13" customFormat="1" ht="60" customHeight="1" x14ac:dyDescent="0.25">
      <c r="A115" s="833"/>
      <c r="B115" s="832"/>
      <c r="C115" s="832"/>
      <c r="D115" s="832"/>
      <c r="E115" s="832"/>
      <c r="F115" s="832"/>
      <c r="G115" s="832" t="s">
        <v>1828</v>
      </c>
      <c r="H115" s="75" t="s">
        <v>1829</v>
      </c>
      <c r="I115" s="159">
        <v>1</v>
      </c>
      <c r="J115" s="832"/>
      <c r="K115" s="832"/>
      <c r="L115" s="833"/>
      <c r="M115" s="1046"/>
      <c r="N115" s="1046"/>
      <c r="O115" s="1046"/>
      <c r="P115" s="1046"/>
      <c r="Q115" s="832"/>
      <c r="R115" s="832"/>
      <c r="S115" s="12"/>
    </row>
    <row r="116" spans="1:19" s="13" customFormat="1" ht="120.75" customHeight="1" x14ac:dyDescent="0.25">
      <c r="A116" s="833"/>
      <c r="B116" s="832"/>
      <c r="C116" s="832"/>
      <c r="D116" s="832"/>
      <c r="E116" s="832"/>
      <c r="F116" s="832"/>
      <c r="G116" s="832"/>
      <c r="H116" s="75" t="s">
        <v>1853</v>
      </c>
      <c r="I116" s="159">
        <v>2000</v>
      </c>
      <c r="J116" s="832"/>
      <c r="K116" s="832"/>
      <c r="L116" s="833"/>
      <c r="M116" s="1046"/>
      <c r="N116" s="1046"/>
      <c r="O116" s="1046"/>
      <c r="P116" s="1046"/>
      <c r="Q116" s="832"/>
      <c r="R116" s="832"/>
      <c r="S116" s="12"/>
    </row>
    <row r="117" spans="1:19" s="13" customFormat="1" ht="23.45" customHeight="1" x14ac:dyDescent="0.25">
      <c r="A117" s="833">
        <v>37</v>
      </c>
      <c r="B117" s="832">
        <v>6</v>
      </c>
      <c r="C117" s="832">
        <v>5</v>
      </c>
      <c r="D117" s="832">
        <v>11</v>
      </c>
      <c r="E117" s="832" t="s">
        <v>1854</v>
      </c>
      <c r="F117" s="832" t="s">
        <v>1855</v>
      </c>
      <c r="G117" s="832" t="s">
        <v>1808</v>
      </c>
      <c r="H117" s="75" t="s">
        <v>1812</v>
      </c>
      <c r="I117" s="75">
        <v>1</v>
      </c>
      <c r="J117" s="832" t="s">
        <v>1856</v>
      </c>
      <c r="K117" s="832" t="s">
        <v>783</v>
      </c>
      <c r="L117" s="833" t="s">
        <v>124</v>
      </c>
      <c r="M117" s="1046" t="s">
        <v>783</v>
      </c>
      <c r="N117" s="1046">
        <v>20913.16</v>
      </c>
      <c r="O117" s="1046" t="s">
        <v>783</v>
      </c>
      <c r="P117" s="1046">
        <v>18279.16</v>
      </c>
      <c r="Q117" s="832" t="s">
        <v>1857</v>
      </c>
      <c r="R117" s="832" t="s">
        <v>1858</v>
      </c>
      <c r="S117" s="12"/>
    </row>
    <row r="118" spans="1:19" s="13" customFormat="1" ht="26.45" customHeight="1" x14ac:dyDescent="0.25">
      <c r="A118" s="833"/>
      <c r="B118" s="832"/>
      <c r="C118" s="832"/>
      <c r="D118" s="832"/>
      <c r="E118" s="832"/>
      <c r="F118" s="832"/>
      <c r="G118" s="832"/>
      <c r="H118" s="75" t="s">
        <v>597</v>
      </c>
      <c r="I118" s="75">
        <v>38</v>
      </c>
      <c r="J118" s="832"/>
      <c r="K118" s="832"/>
      <c r="L118" s="833"/>
      <c r="M118" s="1046"/>
      <c r="N118" s="1046"/>
      <c r="O118" s="1046"/>
      <c r="P118" s="1046"/>
      <c r="Q118" s="832"/>
      <c r="R118" s="832"/>
      <c r="S118" s="12"/>
    </row>
    <row r="119" spans="1:19" s="13" customFormat="1" ht="26.45" customHeight="1" x14ac:dyDescent="0.25">
      <c r="A119" s="833"/>
      <c r="B119" s="832"/>
      <c r="C119" s="832"/>
      <c r="D119" s="832"/>
      <c r="E119" s="832"/>
      <c r="F119" s="832"/>
      <c r="G119" s="832" t="s">
        <v>1823</v>
      </c>
      <c r="H119" s="75" t="s">
        <v>1193</v>
      </c>
      <c r="I119" s="75">
        <v>1</v>
      </c>
      <c r="J119" s="832"/>
      <c r="K119" s="832"/>
      <c r="L119" s="833"/>
      <c r="M119" s="1046"/>
      <c r="N119" s="1046"/>
      <c r="O119" s="1046"/>
      <c r="P119" s="1046"/>
      <c r="Q119" s="832"/>
      <c r="R119" s="832"/>
      <c r="S119" s="12"/>
    </row>
    <row r="120" spans="1:19" s="13" customFormat="1" ht="34.15" customHeight="1" x14ac:dyDescent="0.25">
      <c r="A120" s="833"/>
      <c r="B120" s="832"/>
      <c r="C120" s="832"/>
      <c r="D120" s="832"/>
      <c r="E120" s="832"/>
      <c r="F120" s="832"/>
      <c r="G120" s="832"/>
      <c r="H120" s="75" t="s">
        <v>1825</v>
      </c>
      <c r="I120" s="75">
        <v>300</v>
      </c>
      <c r="J120" s="832"/>
      <c r="K120" s="832"/>
      <c r="L120" s="833"/>
      <c r="M120" s="1046"/>
      <c r="N120" s="1046"/>
      <c r="O120" s="1046"/>
      <c r="P120" s="1046"/>
      <c r="Q120" s="832"/>
      <c r="R120" s="832"/>
      <c r="S120" s="12"/>
    </row>
    <row r="121" spans="1:19" s="13" customFormat="1" ht="25.15" customHeight="1" x14ac:dyDescent="0.25">
      <c r="A121" s="833"/>
      <c r="B121" s="832"/>
      <c r="C121" s="832"/>
      <c r="D121" s="832"/>
      <c r="E121" s="832"/>
      <c r="F121" s="832"/>
      <c r="G121" s="832" t="s">
        <v>1848</v>
      </c>
      <c r="H121" s="75" t="s">
        <v>71</v>
      </c>
      <c r="I121" s="75">
        <v>1</v>
      </c>
      <c r="J121" s="832"/>
      <c r="K121" s="832"/>
      <c r="L121" s="833"/>
      <c r="M121" s="1046"/>
      <c r="N121" s="1046"/>
      <c r="O121" s="1046"/>
      <c r="P121" s="1046"/>
      <c r="Q121" s="832"/>
      <c r="R121" s="832"/>
      <c r="S121" s="12"/>
    </row>
    <row r="122" spans="1:19" s="13" customFormat="1" ht="40.15" customHeight="1" x14ac:dyDescent="0.25">
      <c r="A122" s="833"/>
      <c r="B122" s="832"/>
      <c r="C122" s="832"/>
      <c r="D122" s="832"/>
      <c r="E122" s="832"/>
      <c r="F122" s="832"/>
      <c r="G122" s="832"/>
      <c r="H122" s="75" t="s">
        <v>1304</v>
      </c>
      <c r="I122" s="75">
        <v>30</v>
      </c>
      <c r="J122" s="832"/>
      <c r="K122" s="832"/>
      <c r="L122" s="833"/>
      <c r="M122" s="1046"/>
      <c r="N122" s="1046"/>
      <c r="O122" s="1046"/>
      <c r="P122" s="1046"/>
      <c r="Q122" s="832"/>
      <c r="R122" s="832"/>
      <c r="S122" s="12"/>
    </row>
    <row r="123" spans="1:19" s="13" customFormat="1" ht="230.25" customHeight="1" x14ac:dyDescent="0.25">
      <c r="A123" s="833"/>
      <c r="B123" s="832"/>
      <c r="C123" s="832"/>
      <c r="D123" s="832"/>
      <c r="E123" s="832"/>
      <c r="F123" s="832"/>
      <c r="G123" s="75" t="s">
        <v>655</v>
      </c>
      <c r="H123" s="75" t="s">
        <v>1813</v>
      </c>
      <c r="I123" s="75">
        <v>1</v>
      </c>
      <c r="J123" s="832"/>
      <c r="K123" s="832"/>
      <c r="L123" s="833"/>
      <c r="M123" s="1046"/>
      <c r="N123" s="1046"/>
      <c r="O123" s="1046"/>
      <c r="P123" s="1046"/>
      <c r="Q123" s="832"/>
      <c r="R123" s="832"/>
      <c r="S123" s="12"/>
    </row>
    <row r="124" spans="1:19" s="13" customFormat="1" ht="74.25" customHeight="1" x14ac:dyDescent="0.25">
      <c r="A124" s="833">
        <v>38</v>
      </c>
      <c r="B124" s="832">
        <v>3</v>
      </c>
      <c r="C124" s="832">
        <v>1</v>
      </c>
      <c r="D124" s="832">
        <v>13</v>
      </c>
      <c r="E124" s="832" t="s">
        <v>1859</v>
      </c>
      <c r="F124" s="832" t="s">
        <v>1860</v>
      </c>
      <c r="G124" s="832" t="s">
        <v>1799</v>
      </c>
      <c r="H124" s="75" t="s">
        <v>1800</v>
      </c>
      <c r="I124" s="75">
        <v>6</v>
      </c>
      <c r="J124" s="832" t="s">
        <v>1861</v>
      </c>
      <c r="K124" s="832" t="s">
        <v>783</v>
      </c>
      <c r="L124" s="833" t="s">
        <v>124</v>
      </c>
      <c r="M124" s="1046" t="s">
        <v>783</v>
      </c>
      <c r="N124" s="1046">
        <v>21000</v>
      </c>
      <c r="O124" s="1046" t="s">
        <v>783</v>
      </c>
      <c r="P124" s="1046">
        <v>18000</v>
      </c>
      <c r="Q124" s="832" t="s">
        <v>1862</v>
      </c>
      <c r="R124" s="832" t="s">
        <v>1863</v>
      </c>
      <c r="S124" s="12"/>
    </row>
    <row r="125" spans="1:19" s="13" customFormat="1" ht="88.9" customHeight="1" x14ac:dyDescent="0.25">
      <c r="A125" s="833"/>
      <c r="B125" s="832"/>
      <c r="C125" s="832"/>
      <c r="D125" s="832"/>
      <c r="E125" s="832"/>
      <c r="F125" s="832"/>
      <c r="G125" s="832"/>
      <c r="H125" s="75" t="s">
        <v>1804</v>
      </c>
      <c r="I125" s="75">
        <v>1</v>
      </c>
      <c r="J125" s="832"/>
      <c r="K125" s="832"/>
      <c r="L125" s="833"/>
      <c r="M125" s="1046"/>
      <c r="N125" s="1046"/>
      <c r="O125" s="1046"/>
      <c r="P125" s="1046"/>
      <c r="Q125" s="832"/>
      <c r="R125" s="832"/>
      <c r="S125" s="12"/>
    </row>
    <row r="126" spans="1:19" s="13" customFormat="1" ht="189" customHeight="1" x14ac:dyDescent="0.25">
      <c r="A126" s="833"/>
      <c r="B126" s="832"/>
      <c r="C126" s="832"/>
      <c r="D126" s="832"/>
      <c r="E126" s="832"/>
      <c r="F126" s="832"/>
      <c r="G126" s="832"/>
      <c r="H126" s="75" t="s">
        <v>1805</v>
      </c>
      <c r="I126" s="75">
        <v>500</v>
      </c>
      <c r="J126" s="832"/>
      <c r="K126" s="832"/>
      <c r="L126" s="833"/>
      <c r="M126" s="1046"/>
      <c r="N126" s="1046"/>
      <c r="O126" s="1046"/>
      <c r="P126" s="1046"/>
      <c r="Q126" s="832"/>
      <c r="R126" s="832"/>
      <c r="S126" s="12"/>
    </row>
    <row r="127" spans="1:19" s="13" customFormat="1" ht="73.5" customHeight="1" x14ac:dyDescent="0.25">
      <c r="A127" s="833">
        <v>39</v>
      </c>
      <c r="B127" s="833">
        <v>6</v>
      </c>
      <c r="C127" s="833">
        <v>1</v>
      </c>
      <c r="D127" s="832">
        <v>13</v>
      </c>
      <c r="E127" s="832" t="s">
        <v>1864</v>
      </c>
      <c r="F127" s="832" t="s">
        <v>1865</v>
      </c>
      <c r="G127" s="832" t="s">
        <v>1848</v>
      </c>
      <c r="H127" s="75" t="s">
        <v>71</v>
      </c>
      <c r="I127" s="75">
        <v>1</v>
      </c>
      <c r="J127" s="832" t="s">
        <v>1866</v>
      </c>
      <c r="K127" s="832" t="s">
        <v>783</v>
      </c>
      <c r="L127" s="833" t="s">
        <v>52</v>
      </c>
      <c r="M127" s="1046" t="s">
        <v>783</v>
      </c>
      <c r="N127" s="1046">
        <v>12477.91</v>
      </c>
      <c r="O127" s="1046" t="s">
        <v>783</v>
      </c>
      <c r="P127" s="1046">
        <v>11233.33</v>
      </c>
      <c r="Q127" s="832" t="s">
        <v>1867</v>
      </c>
      <c r="R127" s="832" t="s">
        <v>1858</v>
      </c>
      <c r="S127" s="12"/>
    </row>
    <row r="128" spans="1:19" s="13" customFormat="1" ht="115.9" customHeight="1" x14ac:dyDescent="0.25">
      <c r="A128" s="833"/>
      <c r="B128" s="833"/>
      <c r="C128" s="833"/>
      <c r="D128" s="832"/>
      <c r="E128" s="832"/>
      <c r="F128" s="832"/>
      <c r="G128" s="832"/>
      <c r="H128" s="75" t="s">
        <v>1304</v>
      </c>
      <c r="I128" s="75">
        <v>95</v>
      </c>
      <c r="J128" s="832"/>
      <c r="K128" s="832"/>
      <c r="L128" s="833"/>
      <c r="M128" s="1046"/>
      <c r="N128" s="1046"/>
      <c r="O128" s="1046"/>
      <c r="P128" s="1046"/>
      <c r="Q128" s="832"/>
      <c r="R128" s="832"/>
      <c r="S128" s="12"/>
    </row>
    <row r="129" spans="1:21" s="13" customFormat="1" ht="37.9" customHeight="1" x14ac:dyDescent="0.25">
      <c r="A129" s="833">
        <v>40</v>
      </c>
      <c r="B129" s="832">
        <v>6</v>
      </c>
      <c r="C129" s="832">
        <v>1</v>
      </c>
      <c r="D129" s="832">
        <v>13</v>
      </c>
      <c r="E129" s="832" t="s">
        <v>1868</v>
      </c>
      <c r="F129" s="832" t="s">
        <v>1869</v>
      </c>
      <c r="G129" s="832" t="s">
        <v>1808</v>
      </c>
      <c r="H129" s="75" t="s">
        <v>1812</v>
      </c>
      <c r="I129" s="75">
        <v>1</v>
      </c>
      <c r="J129" s="832" t="s">
        <v>1870</v>
      </c>
      <c r="K129" s="832" t="s">
        <v>783</v>
      </c>
      <c r="L129" s="833" t="s">
        <v>124</v>
      </c>
      <c r="M129" s="1046" t="s">
        <v>783</v>
      </c>
      <c r="N129" s="1046">
        <v>4893.1499999999996</v>
      </c>
      <c r="O129" s="1046" t="s">
        <v>783</v>
      </c>
      <c r="P129" s="1046">
        <v>3993.15</v>
      </c>
      <c r="Q129" s="832" t="s">
        <v>1871</v>
      </c>
      <c r="R129" s="832" t="s">
        <v>1872</v>
      </c>
      <c r="S129" s="12"/>
    </row>
    <row r="130" spans="1:21" s="13" customFormat="1" ht="133.5" customHeight="1" x14ac:dyDescent="0.25">
      <c r="A130" s="833"/>
      <c r="B130" s="832"/>
      <c r="C130" s="832"/>
      <c r="D130" s="832"/>
      <c r="E130" s="832"/>
      <c r="F130" s="832"/>
      <c r="G130" s="832"/>
      <c r="H130" s="75" t="s">
        <v>918</v>
      </c>
      <c r="I130" s="159">
        <v>100</v>
      </c>
      <c r="J130" s="832"/>
      <c r="K130" s="832"/>
      <c r="L130" s="833"/>
      <c r="M130" s="1046"/>
      <c r="N130" s="1046"/>
      <c r="O130" s="1046"/>
      <c r="P130" s="1046"/>
      <c r="Q130" s="832"/>
      <c r="R130" s="832"/>
      <c r="S130" s="12"/>
    </row>
    <row r="131" spans="1:21" s="13" customFormat="1" ht="243" customHeight="1" x14ac:dyDescent="0.25">
      <c r="A131" s="90">
        <v>41</v>
      </c>
      <c r="B131" s="75">
        <v>6</v>
      </c>
      <c r="C131" s="75">
        <v>1</v>
      </c>
      <c r="D131" s="75">
        <v>13</v>
      </c>
      <c r="E131" s="75" t="s">
        <v>1873</v>
      </c>
      <c r="F131" s="75" t="s">
        <v>1874</v>
      </c>
      <c r="G131" s="75" t="s">
        <v>655</v>
      </c>
      <c r="H131" s="75" t="s">
        <v>1813</v>
      </c>
      <c r="I131" s="159">
        <v>1</v>
      </c>
      <c r="J131" s="75" t="s">
        <v>1875</v>
      </c>
      <c r="K131" s="75" t="s">
        <v>783</v>
      </c>
      <c r="L131" s="90" t="s">
        <v>124</v>
      </c>
      <c r="M131" s="138" t="s">
        <v>783</v>
      </c>
      <c r="N131" s="138">
        <v>11061.38</v>
      </c>
      <c r="O131" s="138" t="s">
        <v>783</v>
      </c>
      <c r="P131" s="138">
        <v>11061.38</v>
      </c>
      <c r="Q131" s="75" t="s">
        <v>1876</v>
      </c>
      <c r="R131" s="75" t="s">
        <v>1877</v>
      </c>
      <c r="S131" s="12"/>
    </row>
    <row r="132" spans="1:21" s="13" customFormat="1" ht="73.900000000000006" customHeight="1" x14ac:dyDescent="0.25">
      <c r="A132" s="833">
        <v>42</v>
      </c>
      <c r="B132" s="829">
        <v>6</v>
      </c>
      <c r="C132" s="829">
        <v>1</v>
      </c>
      <c r="D132" s="829">
        <v>13</v>
      </c>
      <c r="E132" s="829" t="s">
        <v>1878</v>
      </c>
      <c r="F132" s="832" t="s">
        <v>1879</v>
      </c>
      <c r="G132" s="832" t="s">
        <v>1808</v>
      </c>
      <c r="H132" s="829" t="s">
        <v>1187</v>
      </c>
      <c r="I132" s="1149">
        <v>4</v>
      </c>
      <c r="J132" s="832" t="s">
        <v>1880</v>
      </c>
      <c r="K132" s="832" t="s">
        <v>783</v>
      </c>
      <c r="L132" s="833" t="s">
        <v>124</v>
      </c>
      <c r="M132" s="1046" t="s">
        <v>783</v>
      </c>
      <c r="N132" s="1046">
        <v>5000</v>
      </c>
      <c r="O132" s="1046" t="s">
        <v>783</v>
      </c>
      <c r="P132" s="1046">
        <v>5000</v>
      </c>
      <c r="Q132" s="832" t="s">
        <v>1656</v>
      </c>
      <c r="R132" s="832" t="s">
        <v>1657</v>
      </c>
      <c r="S132" s="12"/>
    </row>
    <row r="133" spans="1:21" ht="105" customHeight="1" x14ac:dyDescent="0.25">
      <c r="A133" s="833"/>
      <c r="B133" s="831"/>
      <c r="C133" s="831"/>
      <c r="D133" s="831"/>
      <c r="E133" s="831"/>
      <c r="F133" s="832"/>
      <c r="G133" s="832"/>
      <c r="H133" s="831"/>
      <c r="I133" s="1151"/>
      <c r="J133" s="832"/>
      <c r="K133" s="832"/>
      <c r="L133" s="833"/>
      <c r="M133" s="1046"/>
      <c r="N133" s="1046"/>
      <c r="O133" s="1046"/>
      <c r="P133" s="1046"/>
      <c r="Q133" s="832"/>
      <c r="R133" s="832"/>
      <c r="S133" s="22"/>
      <c r="T133" s="22"/>
      <c r="U133" s="22"/>
    </row>
    <row r="135" spans="1:21" x14ac:dyDescent="0.25">
      <c r="N135" s="957" t="s">
        <v>242</v>
      </c>
      <c r="O135" s="957"/>
      <c r="P135" s="956" t="s">
        <v>243</v>
      </c>
      <c r="Q135" s="1132"/>
    </row>
    <row r="136" spans="1:21" x14ac:dyDescent="0.25">
      <c r="N136" s="89" t="s">
        <v>244</v>
      </c>
      <c r="O136" s="89" t="s">
        <v>245</v>
      </c>
      <c r="P136" s="238" t="s">
        <v>244</v>
      </c>
      <c r="Q136" s="54" t="s">
        <v>245</v>
      </c>
    </row>
    <row r="137" spans="1:21" x14ac:dyDescent="0.25">
      <c r="N137" s="206">
        <v>17</v>
      </c>
      <c r="O137" s="240">
        <v>607000</v>
      </c>
      <c r="P137" s="241">
        <v>25</v>
      </c>
      <c r="Q137" s="242">
        <f>O20+O24+O32+O37+O42+O46+O48+O52+O54+O59+O63+P79+P80+P83+P88+P94+P100+P102+P105+P112+P117+P124+P127+P129+P131</f>
        <v>514274.25000000006</v>
      </c>
    </row>
  </sheetData>
  <mergeCells count="541">
    <mergeCell ref="N135:O135"/>
    <mergeCell ref="P135:Q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A132:A133"/>
    <mergeCell ref="B132:B133"/>
    <mergeCell ref="C132:C133"/>
    <mergeCell ref="D132:D133"/>
    <mergeCell ref="E132:E133"/>
    <mergeCell ref="F132:F133"/>
    <mergeCell ref="G129:G130"/>
    <mergeCell ref="J129:J130"/>
    <mergeCell ref="K129:K130"/>
    <mergeCell ref="Q127:Q128"/>
    <mergeCell ref="R127:R128"/>
    <mergeCell ref="A129:A130"/>
    <mergeCell ref="B129:B130"/>
    <mergeCell ref="C129:C130"/>
    <mergeCell ref="D129:D130"/>
    <mergeCell ref="E129:E130"/>
    <mergeCell ref="F129:F130"/>
    <mergeCell ref="G127:G128"/>
    <mergeCell ref="J127:J128"/>
    <mergeCell ref="K127:K128"/>
    <mergeCell ref="L127:L128"/>
    <mergeCell ref="M127:M128"/>
    <mergeCell ref="N127:N128"/>
    <mergeCell ref="O129:O130"/>
    <mergeCell ref="P129:P130"/>
    <mergeCell ref="Q129:Q130"/>
    <mergeCell ref="R129:R130"/>
    <mergeCell ref="L129:L130"/>
    <mergeCell ref="M129:M130"/>
    <mergeCell ref="N129:N130"/>
    <mergeCell ref="O124:O126"/>
    <mergeCell ref="P124:P126"/>
    <mergeCell ref="Q124:Q126"/>
    <mergeCell ref="R124:R126"/>
    <mergeCell ref="A127:A128"/>
    <mergeCell ref="B127:B128"/>
    <mergeCell ref="C127:C128"/>
    <mergeCell ref="D127:D128"/>
    <mergeCell ref="E127:E128"/>
    <mergeCell ref="F127:F128"/>
    <mergeCell ref="G124:G126"/>
    <mergeCell ref="J124:J126"/>
    <mergeCell ref="K124:K126"/>
    <mergeCell ref="L124:L126"/>
    <mergeCell ref="M124:M126"/>
    <mergeCell ref="N124:N126"/>
    <mergeCell ref="A124:A126"/>
    <mergeCell ref="B124:B126"/>
    <mergeCell ref="C124:C126"/>
    <mergeCell ref="D124:D126"/>
    <mergeCell ref="E124:E126"/>
    <mergeCell ref="F124:F126"/>
    <mergeCell ref="O127:O128"/>
    <mergeCell ref="P127:P128"/>
    <mergeCell ref="O117:O123"/>
    <mergeCell ref="P117:P123"/>
    <mergeCell ref="Q117:Q123"/>
    <mergeCell ref="R117:R123"/>
    <mergeCell ref="G119:G120"/>
    <mergeCell ref="G121:G122"/>
    <mergeCell ref="G117:G118"/>
    <mergeCell ref="J117:J123"/>
    <mergeCell ref="K117:K123"/>
    <mergeCell ref="L117:L123"/>
    <mergeCell ref="M117:M123"/>
    <mergeCell ref="N117:N123"/>
    <mergeCell ref="A117:A123"/>
    <mergeCell ref="B117:B123"/>
    <mergeCell ref="C117:C123"/>
    <mergeCell ref="D117:D123"/>
    <mergeCell ref="E117:E123"/>
    <mergeCell ref="F117:F123"/>
    <mergeCell ref="J112:J116"/>
    <mergeCell ref="K112:K116"/>
    <mergeCell ref="L112:L116"/>
    <mergeCell ref="R105:R111"/>
    <mergeCell ref="G107:G108"/>
    <mergeCell ref="G110:G111"/>
    <mergeCell ref="N105:N111"/>
    <mergeCell ref="O105:O111"/>
    <mergeCell ref="P105:P111"/>
    <mergeCell ref="Q105:Q111"/>
    <mergeCell ref="A102:A104"/>
    <mergeCell ref="A112:A116"/>
    <mergeCell ref="B112:B116"/>
    <mergeCell ref="C112:C116"/>
    <mergeCell ref="D112:D116"/>
    <mergeCell ref="E112:E116"/>
    <mergeCell ref="F112:F116"/>
    <mergeCell ref="G112:G113"/>
    <mergeCell ref="L105:L111"/>
    <mergeCell ref="M105:M111"/>
    <mergeCell ref="P112:P116"/>
    <mergeCell ref="Q112:Q116"/>
    <mergeCell ref="R112:R116"/>
    <mergeCell ref="G115:G116"/>
    <mergeCell ref="M112:M116"/>
    <mergeCell ref="N112:N116"/>
    <mergeCell ref="O112:O116"/>
    <mergeCell ref="A105:A111"/>
    <mergeCell ref="B105:B111"/>
    <mergeCell ref="C105:C111"/>
    <mergeCell ref="D105:D111"/>
    <mergeCell ref="E105:E111"/>
    <mergeCell ref="F105:F111"/>
    <mergeCell ref="G105:G106"/>
    <mergeCell ref="J105:J111"/>
    <mergeCell ref="K105:K111"/>
    <mergeCell ref="B102:B104"/>
    <mergeCell ref="C102:C104"/>
    <mergeCell ref="D102:D104"/>
    <mergeCell ref="E102:E104"/>
    <mergeCell ref="F102:F104"/>
    <mergeCell ref="G102:G103"/>
    <mergeCell ref="J102:J104"/>
    <mergeCell ref="K102:K104"/>
    <mergeCell ref="R100:R101"/>
    <mergeCell ref="L100:L101"/>
    <mergeCell ref="M100:M101"/>
    <mergeCell ref="N100:N101"/>
    <mergeCell ref="O100:O101"/>
    <mergeCell ref="P100:P101"/>
    <mergeCell ref="Q100:Q101"/>
    <mergeCell ref="R102:R104"/>
    <mergeCell ref="L102:L104"/>
    <mergeCell ref="M102:M104"/>
    <mergeCell ref="N102:N104"/>
    <mergeCell ref="O102:O104"/>
    <mergeCell ref="P102:P104"/>
    <mergeCell ref="Q102:Q104"/>
    <mergeCell ref="F94:F99"/>
    <mergeCell ref="G94:G95"/>
    <mergeCell ref="J94:J99"/>
    <mergeCell ref="K94:K99"/>
    <mergeCell ref="L94:L99"/>
    <mergeCell ref="M94:M99"/>
    <mergeCell ref="A100:A101"/>
    <mergeCell ref="B100:B101"/>
    <mergeCell ref="C100:C101"/>
    <mergeCell ref="D100:D101"/>
    <mergeCell ref="E100:E101"/>
    <mergeCell ref="F100:F101"/>
    <mergeCell ref="G100:G101"/>
    <mergeCell ref="J100:J101"/>
    <mergeCell ref="K100:K101"/>
    <mergeCell ref="A94:A99"/>
    <mergeCell ref="B94:B99"/>
    <mergeCell ref="C94:C99"/>
    <mergeCell ref="D94:D99"/>
    <mergeCell ref="E94:E99"/>
    <mergeCell ref="P94:P99"/>
    <mergeCell ref="Q94:Q99"/>
    <mergeCell ref="O88:O93"/>
    <mergeCell ref="P88:P93"/>
    <mergeCell ref="Q88:Q93"/>
    <mergeCell ref="R88:R93"/>
    <mergeCell ref="G90:G91"/>
    <mergeCell ref="G92:G93"/>
    <mergeCell ref="G88:G89"/>
    <mergeCell ref="J88:J93"/>
    <mergeCell ref="K88:K93"/>
    <mergeCell ref="L88:L93"/>
    <mergeCell ref="M88:M93"/>
    <mergeCell ref="N88:N93"/>
    <mergeCell ref="R94:R99"/>
    <mergeCell ref="G98:G99"/>
    <mergeCell ref="N94:N99"/>
    <mergeCell ref="O94:O99"/>
    <mergeCell ref="A88:A93"/>
    <mergeCell ref="B88:B93"/>
    <mergeCell ref="C88:C93"/>
    <mergeCell ref="D88:D93"/>
    <mergeCell ref="E88:E93"/>
    <mergeCell ref="F88:F93"/>
    <mergeCell ref="G83:G86"/>
    <mergeCell ref="J83:J87"/>
    <mergeCell ref="K83:K87"/>
    <mergeCell ref="P80:P82"/>
    <mergeCell ref="Q80:Q82"/>
    <mergeCell ref="R80:R82"/>
    <mergeCell ref="A83:A87"/>
    <mergeCell ref="B83:B87"/>
    <mergeCell ref="C83:C87"/>
    <mergeCell ref="D83:D87"/>
    <mergeCell ref="E83:E87"/>
    <mergeCell ref="F83:F87"/>
    <mergeCell ref="G80:G82"/>
    <mergeCell ref="J80:J82"/>
    <mergeCell ref="K80:K82"/>
    <mergeCell ref="L80:L82"/>
    <mergeCell ref="M80:M82"/>
    <mergeCell ref="N80:N82"/>
    <mergeCell ref="O83:O87"/>
    <mergeCell ref="P83:P87"/>
    <mergeCell ref="Q83:Q87"/>
    <mergeCell ref="R83:R87"/>
    <mergeCell ref="L83:L87"/>
    <mergeCell ref="M83:M87"/>
    <mergeCell ref="N83:N87"/>
    <mergeCell ref="A80:A82"/>
    <mergeCell ref="B80:B82"/>
    <mergeCell ref="C80:C82"/>
    <mergeCell ref="D80:D82"/>
    <mergeCell ref="E80:E82"/>
    <mergeCell ref="F80:F82"/>
    <mergeCell ref="G74:G75"/>
    <mergeCell ref="J74:J75"/>
    <mergeCell ref="K74:K75"/>
    <mergeCell ref="O72:O73"/>
    <mergeCell ref="C72:C73"/>
    <mergeCell ref="D72:D73"/>
    <mergeCell ref="E72:E73"/>
    <mergeCell ref="F72:F73"/>
    <mergeCell ref="O80:O82"/>
    <mergeCell ref="P72:P73"/>
    <mergeCell ref="Q72:Q73"/>
    <mergeCell ref="R72:R73"/>
    <mergeCell ref="A74:A75"/>
    <mergeCell ref="B74:B75"/>
    <mergeCell ref="C74:C75"/>
    <mergeCell ref="D74:D75"/>
    <mergeCell ref="E74:E75"/>
    <mergeCell ref="F74:F75"/>
    <mergeCell ref="G72:G73"/>
    <mergeCell ref="J72:J73"/>
    <mergeCell ref="K72:K73"/>
    <mergeCell ref="L72:L73"/>
    <mergeCell ref="M72:M73"/>
    <mergeCell ref="N72:N73"/>
    <mergeCell ref="O74:O75"/>
    <mergeCell ref="P74:P75"/>
    <mergeCell ref="Q74:Q75"/>
    <mergeCell ref="R74:R75"/>
    <mergeCell ref="L74:L75"/>
    <mergeCell ref="M74:M75"/>
    <mergeCell ref="N74:N75"/>
    <mergeCell ref="A72:A73"/>
    <mergeCell ref="B72:B73"/>
    <mergeCell ref="P65:P68"/>
    <mergeCell ref="Q65:Q68"/>
    <mergeCell ref="R65:R68"/>
    <mergeCell ref="G67:G68"/>
    <mergeCell ref="A69:A70"/>
    <mergeCell ref="B69:B70"/>
    <mergeCell ref="C69:C70"/>
    <mergeCell ref="D69:D70"/>
    <mergeCell ref="E69:E70"/>
    <mergeCell ref="F69:F70"/>
    <mergeCell ref="J65:J68"/>
    <mergeCell ref="K65:K68"/>
    <mergeCell ref="L65:L68"/>
    <mergeCell ref="M65:M68"/>
    <mergeCell ref="N65:N68"/>
    <mergeCell ref="O65:O68"/>
    <mergeCell ref="O69:O70"/>
    <mergeCell ref="P69:P70"/>
    <mergeCell ref="Q69:Q70"/>
    <mergeCell ref="R69:R70"/>
    <mergeCell ref="L69:L70"/>
    <mergeCell ref="M69:M70"/>
    <mergeCell ref="N69:N70"/>
    <mergeCell ref="A65:A68"/>
    <mergeCell ref="B65:B68"/>
    <mergeCell ref="C65:C68"/>
    <mergeCell ref="D65:D68"/>
    <mergeCell ref="E65:E68"/>
    <mergeCell ref="F65:F68"/>
    <mergeCell ref="G65:G66"/>
    <mergeCell ref="G69:G70"/>
    <mergeCell ref="J69:J70"/>
    <mergeCell ref="K69:K70"/>
    <mergeCell ref="P59:P62"/>
    <mergeCell ref="Q59:Q62"/>
    <mergeCell ref="R59:R62"/>
    <mergeCell ref="A63:A64"/>
    <mergeCell ref="B63:B64"/>
    <mergeCell ref="C63:C64"/>
    <mergeCell ref="D63:D64"/>
    <mergeCell ref="E63:E64"/>
    <mergeCell ref="F63:F64"/>
    <mergeCell ref="G63:G64"/>
    <mergeCell ref="J59:J62"/>
    <mergeCell ref="K59:K62"/>
    <mergeCell ref="L59:L62"/>
    <mergeCell ref="M59:M62"/>
    <mergeCell ref="N59:N62"/>
    <mergeCell ref="O59:O62"/>
    <mergeCell ref="P63:P64"/>
    <mergeCell ref="Q63:Q64"/>
    <mergeCell ref="R63:R64"/>
    <mergeCell ref="L63:L64"/>
    <mergeCell ref="M63:M64"/>
    <mergeCell ref="N63:N64"/>
    <mergeCell ref="O63:O64"/>
    <mergeCell ref="A59:A62"/>
    <mergeCell ref="B59:B62"/>
    <mergeCell ref="C59:C62"/>
    <mergeCell ref="D59:D62"/>
    <mergeCell ref="E59:E62"/>
    <mergeCell ref="F59:F62"/>
    <mergeCell ref="G59:G62"/>
    <mergeCell ref="J54:J58"/>
    <mergeCell ref="K54:K58"/>
    <mergeCell ref="J63:J64"/>
    <mergeCell ref="K63:K64"/>
    <mergeCell ref="Q52:Q53"/>
    <mergeCell ref="R52:R53"/>
    <mergeCell ref="A54:A58"/>
    <mergeCell ref="B54:B58"/>
    <mergeCell ref="C54:C58"/>
    <mergeCell ref="D54:D58"/>
    <mergeCell ref="E54:E58"/>
    <mergeCell ref="F54:F58"/>
    <mergeCell ref="G54:G58"/>
    <mergeCell ref="J52:J53"/>
    <mergeCell ref="K52:K53"/>
    <mergeCell ref="L52:L53"/>
    <mergeCell ref="M52:M53"/>
    <mergeCell ref="N52:N53"/>
    <mergeCell ref="O52:O53"/>
    <mergeCell ref="P54:P58"/>
    <mergeCell ref="Q54:Q58"/>
    <mergeCell ref="R54:R58"/>
    <mergeCell ref="L54:L58"/>
    <mergeCell ref="M54:M58"/>
    <mergeCell ref="N54:N58"/>
    <mergeCell ref="O54:O58"/>
    <mergeCell ref="A52:A53"/>
    <mergeCell ref="B52:B53"/>
    <mergeCell ref="C52:C53"/>
    <mergeCell ref="D52:D53"/>
    <mergeCell ref="E52:E53"/>
    <mergeCell ref="F52:F53"/>
    <mergeCell ref="G52:G53"/>
    <mergeCell ref="J48:J51"/>
    <mergeCell ref="K48:K51"/>
    <mergeCell ref="P46:P47"/>
    <mergeCell ref="C46:C47"/>
    <mergeCell ref="D46:D47"/>
    <mergeCell ref="E46:E47"/>
    <mergeCell ref="F46:F47"/>
    <mergeCell ref="G46:G47"/>
    <mergeCell ref="P52:P53"/>
    <mergeCell ref="Q46:Q47"/>
    <mergeCell ref="R46:R47"/>
    <mergeCell ref="A48:A51"/>
    <mergeCell ref="B48:B51"/>
    <mergeCell ref="C48:C51"/>
    <mergeCell ref="D48:D51"/>
    <mergeCell ref="E48:E51"/>
    <mergeCell ref="F48:F51"/>
    <mergeCell ref="G48:G51"/>
    <mergeCell ref="J46:J47"/>
    <mergeCell ref="K46:K47"/>
    <mergeCell ref="L46:L47"/>
    <mergeCell ref="M46:M47"/>
    <mergeCell ref="N46:N47"/>
    <mergeCell ref="O46:O47"/>
    <mergeCell ref="P48:P51"/>
    <mergeCell ref="Q48:Q51"/>
    <mergeCell ref="R48:R51"/>
    <mergeCell ref="L48:L51"/>
    <mergeCell ref="M48:M51"/>
    <mergeCell ref="N48:N51"/>
    <mergeCell ref="O48:O51"/>
    <mergeCell ref="A46:A47"/>
    <mergeCell ref="B46:B47"/>
    <mergeCell ref="P37:P41"/>
    <mergeCell ref="Q37:Q41"/>
    <mergeCell ref="R37:R41"/>
    <mergeCell ref="A42:A45"/>
    <mergeCell ref="B42:B45"/>
    <mergeCell ref="C42:C45"/>
    <mergeCell ref="D42:D45"/>
    <mergeCell ref="E42:E45"/>
    <mergeCell ref="F42:F45"/>
    <mergeCell ref="G42:G45"/>
    <mergeCell ref="J37:J41"/>
    <mergeCell ref="K37:K41"/>
    <mergeCell ref="L37:L41"/>
    <mergeCell ref="M37:M41"/>
    <mergeCell ref="N37:N41"/>
    <mergeCell ref="O37:O41"/>
    <mergeCell ref="P42:P45"/>
    <mergeCell ref="Q42:Q45"/>
    <mergeCell ref="R42:R45"/>
    <mergeCell ref="L42:L45"/>
    <mergeCell ref="M42:M45"/>
    <mergeCell ref="N42:N45"/>
    <mergeCell ref="O42:O45"/>
    <mergeCell ref="A37:A41"/>
    <mergeCell ref="B37:B41"/>
    <mergeCell ref="C37:C41"/>
    <mergeCell ref="D37:D41"/>
    <mergeCell ref="E37:E41"/>
    <mergeCell ref="F37:F41"/>
    <mergeCell ref="G37:G41"/>
    <mergeCell ref="J32:J36"/>
    <mergeCell ref="K32:K36"/>
    <mergeCell ref="J42:J45"/>
    <mergeCell ref="K42:K45"/>
    <mergeCell ref="S27:S30"/>
    <mergeCell ref="A32:A36"/>
    <mergeCell ref="B32:B36"/>
    <mergeCell ref="C32:C36"/>
    <mergeCell ref="D32:D36"/>
    <mergeCell ref="E32:E36"/>
    <mergeCell ref="F32:F36"/>
    <mergeCell ref="G32:G36"/>
    <mergeCell ref="K24:K31"/>
    <mergeCell ref="L24:L31"/>
    <mergeCell ref="M24:M31"/>
    <mergeCell ref="N24:N31"/>
    <mergeCell ref="O24:O31"/>
    <mergeCell ref="P24:P31"/>
    <mergeCell ref="P32:P36"/>
    <mergeCell ref="Q32:Q36"/>
    <mergeCell ref="R32:R36"/>
    <mergeCell ref="L32:L36"/>
    <mergeCell ref="M32:M36"/>
    <mergeCell ref="N32:N36"/>
    <mergeCell ref="O32:O36"/>
    <mergeCell ref="Q20:Q23"/>
    <mergeCell ref="R20:R23"/>
    <mergeCell ref="A24:A31"/>
    <mergeCell ref="B24:B31"/>
    <mergeCell ref="C24:C31"/>
    <mergeCell ref="D24:D31"/>
    <mergeCell ref="E24:E31"/>
    <mergeCell ref="F24:F31"/>
    <mergeCell ref="G24:G31"/>
    <mergeCell ref="J24:J31"/>
    <mergeCell ref="K20:K23"/>
    <mergeCell ref="L20:L23"/>
    <mergeCell ref="M20:M23"/>
    <mergeCell ref="N20:N23"/>
    <mergeCell ref="O20:O23"/>
    <mergeCell ref="P20:P23"/>
    <mergeCell ref="Q24:Q31"/>
    <mergeCell ref="R24:R31"/>
    <mergeCell ref="A20:A23"/>
    <mergeCell ref="B20:B23"/>
    <mergeCell ref="C20:C23"/>
    <mergeCell ref="D20:D23"/>
    <mergeCell ref="E20:E23"/>
    <mergeCell ref="F20:F23"/>
    <mergeCell ref="G20:G23"/>
    <mergeCell ref="J20:J23"/>
    <mergeCell ref="K18:K19"/>
    <mergeCell ref="Q15:Q16"/>
    <mergeCell ref="R15:R16"/>
    <mergeCell ref="A18:A19"/>
    <mergeCell ref="B18:B19"/>
    <mergeCell ref="C18:C19"/>
    <mergeCell ref="D18:D19"/>
    <mergeCell ref="E18:E19"/>
    <mergeCell ref="F18:F19"/>
    <mergeCell ref="G18:G19"/>
    <mergeCell ref="J18:J19"/>
    <mergeCell ref="K15:K16"/>
    <mergeCell ref="L15:L16"/>
    <mergeCell ref="M15:M16"/>
    <mergeCell ref="N15:N16"/>
    <mergeCell ref="O15:O16"/>
    <mergeCell ref="P15:P16"/>
    <mergeCell ref="Q18:Q19"/>
    <mergeCell ref="R18:R19"/>
    <mergeCell ref="L18:L19"/>
    <mergeCell ref="M18:M19"/>
    <mergeCell ref="N18:N19"/>
    <mergeCell ref="O18:O19"/>
    <mergeCell ref="P18:P19"/>
    <mergeCell ref="A15:A16"/>
    <mergeCell ref="B15:B16"/>
    <mergeCell ref="C15:C16"/>
    <mergeCell ref="D15:D16"/>
    <mergeCell ref="E15:E16"/>
    <mergeCell ref="F15:F16"/>
    <mergeCell ref="G15:G16"/>
    <mergeCell ref="J15:J16"/>
    <mergeCell ref="K11:K13"/>
    <mergeCell ref="Q7:Q8"/>
    <mergeCell ref="R7:R8"/>
    <mergeCell ref="A11:A13"/>
    <mergeCell ref="B11:B13"/>
    <mergeCell ref="C11:C13"/>
    <mergeCell ref="D11:D13"/>
    <mergeCell ref="E11:E13"/>
    <mergeCell ref="F11:F13"/>
    <mergeCell ref="G11:G13"/>
    <mergeCell ref="J11:J13"/>
    <mergeCell ref="K7:K8"/>
    <mergeCell ref="L7:L8"/>
    <mergeCell ref="M7:M8"/>
    <mergeCell ref="N7:N8"/>
    <mergeCell ref="O7:O8"/>
    <mergeCell ref="P7:P8"/>
    <mergeCell ref="Q11:Q13"/>
    <mergeCell ref="R11:R13"/>
    <mergeCell ref="L11:L13"/>
    <mergeCell ref="M11:M13"/>
    <mergeCell ref="N11:N13"/>
    <mergeCell ref="O11:O13"/>
    <mergeCell ref="P11:P13"/>
    <mergeCell ref="A7:A8"/>
    <mergeCell ref="B7:B8"/>
    <mergeCell ref="C7:C8"/>
    <mergeCell ref="D7:D8"/>
    <mergeCell ref="E7:E8"/>
    <mergeCell ref="F7:F8"/>
    <mergeCell ref="G7:G8"/>
    <mergeCell ref="J7:J8"/>
    <mergeCell ref="G4:G5"/>
    <mergeCell ref="H4:I4"/>
    <mergeCell ref="J4:J5"/>
    <mergeCell ref="B1:F1"/>
    <mergeCell ref="A4:A5"/>
    <mergeCell ref="B4:B5"/>
    <mergeCell ref="C4:C5"/>
    <mergeCell ref="D4:D5"/>
    <mergeCell ref="E4:E5"/>
    <mergeCell ref="F4:F5"/>
    <mergeCell ref="Q4:Q5"/>
    <mergeCell ref="R4:R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Podsumowanie</vt:lpstr>
      <vt:lpstr>Dolnośląska JR</vt:lpstr>
      <vt:lpstr>Kujawsko-pomorska JR</vt:lpstr>
      <vt:lpstr>Lubelska JR</vt:lpstr>
      <vt:lpstr>Lubuska JR</vt:lpstr>
      <vt:lpstr>Łódzka JR</vt:lpstr>
      <vt:lpstr>Małopolska JR</vt:lpstr>
      <vt:lpstr>Mazowiecka JR</vt:lpstr>
      <vt:lpstr>Opolskie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(JC)</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dc:creator>
  <cp:lastModifiedBy>Dell</cp:lastModifiedBy>
  <cp:lastPrinted>2020-01-31T09:30:52Z</cp:lastPrinted>
  <dcterms:created xsi:type="dcterms:W3CDTF">2019-06-18T06:18:33Z</dcterms:created>
  <dcterms:modified xsi:type="dcterms:W3CDTF">2020-05-28T07:44:08Z</dcterms:modified>
</cp:coreProperties>
</file>