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en_skoroszyt" defaultThemeVersion="166925"/>
  <mc:AlternateContent xmlns:mc="http://schemas.openxmlformats.org/markup-compatibility/2006">
    <mc:Choice Requires="x15">
      <x15ac:absPath xmlns:x15ac="http://schemas.microsoft.com/office/spreadsheetml/2010/11/ac" url="C:\Users\Dell\Downloads\Zal._nr_1_do_uchwaly_nr__73_zmiana_PO_2022-2023_partnerskie(1)\"/>
    </mc:Choice>
  </mc:AlternateContent>
  <xr:revisionPtr revIDLastSave="0" documentId="8_{14F2518F-C9DA-410D-94BC-C43CED91EFCD}" xr6:coauthVersionLast="47" xr6:coauthVersionMax="47" xr10:uidLastSave="{00000000-0000-0000-0000-000000000000}"/>
  <bookViews>
    <workbookView xWindow="-120" yWindow="-120" windowWidth="29040" windowHeight="15840" xr2:uid="{DDE1DDCB-B4B8-496D-A63C-23B2D2F38B3A}"/>
  </bookViews>
  <sheets>
    <sheet name="Dolnośląska JR"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79" i="1" l="1"/>
  <c r="Q79" i="1"/>
  <c r="P74" i="1"/>
  <c r="J74" i="1"/>
  <c r="P71" i="1"/>
  <c r="P68" i="1"/>
  <c r="J64" i="1"/>
  <c r="J63" i="1"/>
  <c r="P60" i="1"/>
  <c r="P58" i="1"/>
  <c r="J57" i="1"/>
  <c r="P56" i="1"/>
  <c r="P47" i="1"/>
  <c r="P44" i="1"/>
  <c r="J43" i="1"/>
  <c r="J42" i="1"/>
  <c r="J41" i="1"/>
  <c r="P37" i="1"/>
  <c r="J36" i="1"/>
  <c r="P35" i="1"/>
  <c r="P32" i="1"/>
  <c r="J31" i="1"/>
  <c r="R28" i="1"/>
  <c r="P28" i="1"/>
  <c r="J27" i="1"/>
  <c r="Q26" i="1"/>
  <c r="O26" i="1"/>
  <c r="Q19" i="1"/>
  <c r="O19" i="1"/>
  <c r="O14" i="1"/>
  <c r="O13" i="1"/>
  <c r="O10" i="1"/>
  <c r="O6" i="1"/>
</calcChain>
</file>

<file path=xl/sharedStrings.xml><?xml version="1.0" encoding="utf-8"?>
<sst xmlns="http://schemas.openxmlformats.org/spreadsheetml/2006/main" count="387" uniqueCount="213">
  <si>
    <t xml:space="preserve">Operacje partnerów KSOW do Planu operacyjnego KSOW na lata 2022-2023 - Województwo Dolnośląskie - grudzień 2023 </t>
  </si>
  <si>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</si>
  <si>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</si>
  <si>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</si>
  <si>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</si>
  <si>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</si>
  <si>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</si>
  <si>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</si>
  <si>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</si>
  <si>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</si>
  <si>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</si>
  <si>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</si>
  <si>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</si>
  <si>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</si>
  <si>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</si>
  <si>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</si>
  <si>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</si>
  <si>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 xml:space="preserve">Jednostka miary </t>
  </si>
  <si>
    <t>a</t>
  </si>
  <si>
    <t>b</t>
  </si>
  <si>
    <t>c</t>
  </si>
  <si>
    <t>d</t>
  </si>
  <si>
    <t>e</t>
  </si>
  <si>
    <t>f</t>
  </si>
  <si>
    <t>g</t>
  </si>
  <si>
    <t>h</t>
  </si>
  <si>
    <t>i</t>
  </si>
  <si>
    <t>j</t>
  </si>
  <si>
    <t>k</t>
  </si>
  <si>
    <t>l</t>
  </si>
  <si>
    <t>m</t>
  </si>
  <si>
    <t>n</t>
  </si>
  <si>
    <t>o</t>
  </si>
  <si>
    <t>p</t>
  </si>
  <si>
    <t>q</t>
  </si>
  <si>
    <t>r</t>
  </si>
  <si>
    <t>s</t>
  </si>
  <si>
    <t>Innowacje w gospodarstwach pasiecznych</t>
  </si>
  <si>
    <t xml:space="preserve">Podniesienie poziomu wiedzy zainteresowanych stron w zakresie innowacyjnych rozwiązań w gospodarstwach pasiecznych; wymiana i upowszechnianie wiedzy i doświadczeń w zakresie nowoczesnych i innowacyjnych rozwiązań oraz dobrych praktyk w rolnictwie i na obszarach wiejskich. 
</t>
  </si>
  <si>
    <t xml:space="preserve">Zorganizowanie i przeprowadzenie konferencji nt.: Innowacje w gospodarstwach pasiecznych, w której będzie uczestniczyło 100 osób. W trakcie konferencji nastąpi podsumowanie konkursu na najciekawsze, innowacyjne rozwiązania w dolnośląskich pasiekach. Uzupełnieniem konferencji i konkursu będzie opracowanie publikacji, która umożliwi dostęp do fachowej wiedzy i pozwoli na upowszechnianie dobrych praktyk w gospodarstwach pszczelarskich wśród szerszej grupy odbiorców. </t>
  </si>
  <si>
    <t>konferencja; publikacja; konkurs</t>
  </si>
  <si>
    <t>liczba konferencji</t>
  </si>
  <si>
    <t>sztuka</t>
  </si>
  <si>
    <t>rolnicy, właściciele gospodarstw pasiecznych, przedstawiciele świata nauki, przedstawiciele doradztwa rolniczego, mieszkańcy obszarów wiejskich i inne osoby zainteresowane wdrażaniem innowacji w rolnictwie i na obszarach wiejskich</t>
  </si>
  <si>
    <t>II-IV</t>
  </si>
  <si>
    <t xml:space="preserve"> -</t>
  </si>
  <si>
    <t>Dolnośląski Ośrodek Doradztwa Rolniczego z siedzibą we Wrocławiu, ul. Zwycięska 8, 53-033 Wrocław</t>
  </si>
  <si>
    <t>liczba uczestników konferencji</t>
  </si>
  <si>
    <t>osoba</t>
  </si>
  <si>
    <t>liczba publikacji/nakład publikacji</t>
  </si>
  <si>
    <t>1/1000</t>
  </si>
  <si>
    <t>liczba konkursów/liczba nagród</t>
  </si>
  <si>
    <t xml:space="preserve"> 1/3</t>
  </si>
  <si>
    <t>Łączy nas Śląsk – folklor i tradycja w Gminie Żukowice</t>
  </si>
  <si>
    <t xml:space="preserve">Celem jest podtrzymywanie tradycji i lokalnego folkloru. Projekt pozwoli również zaktywizować społeczność wokół ochrony dziedzictwa narodowego i lokalnego związanego obszarem gminy Żukowice i gmin ościennych oraz podnieść umiejętności głosowo-sceniczne uczestników, tj. 2 zespołów ludowych. Projekt wspiera rozwój lokalnej społeczności, w tym śpiewaków należących do zespołów folklorystycznych „Chaber” i „Brzegowiacy” w zakresie pozyskania umiejętności lepszej organizacji inicjatyw i radzenia sobie z trudnościami oraz integracji i wzmocnienia więzi międzyludzkich. </t>
  </si>
  <si>
    <t xml:space="preserve">Organizacja wyjazdu studyjnego dla 32 osób do Koszęcina do siedziby Zespołu Pieśni i Tańca „Śląsk” im. Stanisława Hadyny. W trakcie wyjazdu zostaną zorganizowane warsztaty: teatralno-dykcyjne, wokalne, doskonalące ruch sceniczny dla zespołów folklorystycznych „Chaber” i „Brzegowiacy” (30-32 osoby), reprezentujących Gminę Żukowice.  </t>
  </si>
  <si>
    <t>krajowy wyjazd studyjny</t>
  </si>
  <si>
    <t>liczba krajowych wyjazdów studyjnych</t>
  </si>
  <si>
    <t>członkowie zespołów   folklorystycznych „Brzegowiacy” i „Chabry” z Gminy Żukowice</t>
  </si>
  <si>
    <t>Gmina Żukowice, Żukowice 148, 67-231 Żukowice</t>
  </si>
  <si>
    <t>liczba uczestników krajowych wyjazdów studyjnych</t>
  </si>
  <si>
    <t>Przedsiębiorczy smak dolnośląskiej wsi</t>
  </si>
  <si>
    <t>Celem operacji jest  umożliwienie lokalnym producentom dotarcia do instytucji i organizacji wspierających oraz jak najszerszej grupy odbiorców, do innych producentów oraz ich know-how, a także zachęcenie do inwestowania w tą gałąź gospodarki co znacząco przyczyni się do rozwoju produkcji lokalnej żywności, a co za tym idzie zrównoważonego rozwoju polskiej wsi.  Celem jest także zwrócenie uwagi na turystyczny walor, który jest impulsem zarówno dla inwestora jak i konsumenta, a także zachęcanie młodych rolników aby pozostawali na wsi i rozwijali się tam gospodarczo.</t>
  </si>
  <si>
    <t xml:space="preserve">Stowarzyszenie, jako właściciel portalu wdolnymslasku.com, planuje przygotowanie oraz opublikowanie cyklu składającego się z 10 artykułów prasowych opatrzonych grafikami o tematyce operacji, 15 krótkich filmów w formule reportażowej, 4 banerów graficznych o tematyce operacji umieszczonych na stronie głównej ww. portalu, wpisanego rejestrze prasy jako dziennik oraz w podległych mu mediach społecznościowych (portal generuje 1-1,5 mln wyświetleń w miesiącu). </t>
  </si>
  <si>
    <t>informacje i publikacje w internecie</t>
  </si>
  <si>
    <t>liczba informacji i publikacji w internecie</t>
  </si>
  <si>
    <t xml:space="preserve">mieszkańcy obszarów wiejskich z terenu województwa dolnośląskiego, przedsiębiorcy rolni prowadzący produkcję rolno-spożywczą, konsumenci mieszkający na terenach wiejskich i miejskich - korzystający z Internetu oraz mediów społecznościowych
</t>
  </si>
  <si>
    <t>Stowarzyszenie Dolnośląski Instytut Korfantego, ul. Porzeczkowa 3, 50-008 Wrocław</t>
  </si>
  <si>
    <t>Realizacja audycji telewizyjnej pt. „Sielskie życie."</t>
  </si>
  <si>
    <t>Audycja ma przekonać widzów, że wieś i małe miejscowości to świetne miejsce do wygodnego życia, rozwoju zawodowego, podtrzymywania pasji czy wykonywania nietypowych zawodów. Ma pokazać, że takie miejscowości intensywnie się rozwijają oraz inwestują w infrastrukturę, z której korzystają wszyscy mieszkańcy. Dzięki lokalnym samorządom oraz organizacjom, tworzonym przez mieszkańców, powstają świetnie wyposażone placówki edukacyjne, obiekty sportowe, drogi dojazdowe, świetlice, ożywiane są obiekty historyczne. Zaprezentowane zostaną przykłady różnorodnych form aktywności życiowych na terenach wiejskich (m.in. biznesowych, edukacyjnych, społecznych) oraz  efekty takiej aktywności. Celem będzie też zachęcenie do zwiększenia aktywności mieszkańców na terenach wiejskich, prezentacja dobrych praktyk, kooperacji różnych środowisk i grup społecznych na wsi.</t>
  </si>
  <si>
    <t>Planowana jest produkcja 10 odcinków audycji telewizyjnej.</t>
  </si>
  <si>
    <t>audycja telewizyjna</t>
  </si>
  <si>
    <t>liczba odcinków audycji telewizyjnej</t>
  </si>
  <si>
    <t>rolnicy, przedsiębiorcy, drobni wytwórcy, rękodzielnicy, przedstawiciele Lokalnych Grup Działania, samorządów</t>
  </si>
  <si>
    <t xml:space="preserve">Telewizja Polska S.A. z siedzibą w Warszawie, ul. J.P.Woronicza 17 00-999, Warszawa, Oddział Terenowy we Wrocławiu, ul. Karkonoska 8, 53-015 Wrocław
</t>
  </si>
  <si>
    <t>Kuźnia wiedzy i aktywizacja młodzieży z obszarów wiejskich (partnerów KSOW) w ramach działalności młodzieżowych rad gmin</t>
  </si>
  <si>
    <t xml:space="preserve">Aktywizacja młodzieży wiejskiej na rzecz podejmowania inicjatyw w zakresie rozwoju obszarów wiejskich na terenie Gminy Długołęka oraz Gminy Tarnowo Podgórne w okresie sierpień – październik 2022 r. poprzez udział w warsztatowym wyjeździe studyjnym. </t>
  </si>
  <si>
    <t xml:space="preserve">Planowana jest organizacja wyjazdu studyjnego dla 30 osób do Partnera KSOW – Gminy Tarnowo Podgórne (woj. wielkopolskie). W ramach wyjazdu studyjnego radni Młodzieżowej Rady Gminy Długołęka i przedstawiciele parafii pw. św. Michała Archanioła w Długołęce wezmą udział w warsztatach:
1. Budowanie umiejętności liderskich i podejmowanie inicjatyw na obszarach wiejskich; 2. Prawno-organizacyjne podstawy działania młodzieżowej rady w kontekście podejmowania działań na rzecz zwiększenia aktywności na obszarach wiejskich;  3. Jak prowadzić diagnozę potrzeb i planować działania na rzecz społeczności lokalnej;  4. Praca metodą projektu na rzecz podejmowania inicjatyw na obszarach wiejskich. 
Na zakończenie projektu zostanie opracowany folder „Atrakcje turystyczne Gminy Długołęka – okiem młodzieży” o nakładzie 1 000  szt. – efekt ukazujący aktywizację młodzieży. Stworzenie folderu poprzedzi spotkanie dotyczące opracowania folderu. Celem spotkania będzie omówienie wiedzy zdobytej podczas wyjazdu oraz wymiana doświadczeń.
</t>
  </si>
  <si>
    <t>krajowy wyjazd studyjny; publikacja</t>
  </si>
  <si>
    <t>radni Młodzieżowej Rady Gminy Długołęka oraz jej opiekunowie merytoryczni; przedstawiciele Parafii pw. św. Michała Archanioła w Długołęce; radni Młodzieżowej Rady Gminy Tarnowo Podgórne</t>
  </si>
  <si>
    <t>Gmina Długołęka, ul. Robotnicza 12, 55-095 Długołęka</t>
  </si>
  <si>
    <t>Znaczenie współpracy w branży rolno-spożywczej w ramach krótkich łańcuchów dostaw (KŁD)</t>
  </si>
  <si>
    <t>Zwiększenie zainteresowania stron we wdrażaniu inicjatyw na rzecz rozwoju obszarów wiejskich; zainteresowanie producentów rolnych i przetwórców żywności zgromadzonych wokół Lokalnych Grup Działania działaniami realizowanymi w ramach operacji (certyfikacja, konferencja, warsztaty).</t>
  </si>
  <si>
    <t xml:space="preserve">Planowane są: organizacja konferencji branżowej pt. „Budowanie synergii dla rozwoju biznesu w branży rolno-spożywczej”, warsztatów pt. „Projektowanie rozwiązań sprzedażowych on-line i off-line”, przeprowadzenie procesu certyfikacji (audytów), produkcja filmu promocyjnego </t>
  </si>
  <si>
    <t>konferencja; warsztat; film promocyjny do emisji w internecie; audyt</t>
  </si>
  <si>
    <t>producenci rolni i przetwórcy żywności na terenie Dolnego Śląska</t>
  </si>
  <si>
    <t>Dolnośląska Zielona Dolina sp. z o.o., ul. Strzegomska 42AB, lok. 2.03., 53-611 Wrocław</t>
  </si>
  <si>
    <t>30-50</t>
  </si>
  <si>
    <t>liczba warsztatów</t>
  </si>
  <si>
    <t>liczba uczestników warsztatów</t>
  </si>
  <si>
    <t>20-30</t>
  </si>
  <si>
    <t>liczba filmów promocyjnych do emisji w internecie</t>
  </si>
  <si>
    <t>liczba odsłon filmu promocyjnego</t>
  </si>
  <si>
    <t>liczba audytów</t>
  </si>
  <si>
    <t xml:space="preserve"> 4-6</t>
  </si>
  <si>
    <t>Rozwój obszarów wiejskich oraz aktywizacja środowiska wiejskiego w Gminie Radków poprzez organizację szkoleń dla mieszkańców</t>
  </si>
  <si>
    <t xml:space="preserve">Podniesienie poziomu wiedzy oraz świadomości mieszkańców obszarów wiejskich Dolnego Śląska, w szczególności Gminy Radków z zakresu m.in. prowadzenia dodatkowej działalności, planowania nasadzeń, turystyki wiejskiej, pszczelarstwa, służące promocji zrównoważonego rozwoju obszarów wiejskich oraz wpływające na poprawę warunków życia mieszkańców tych obszarów. </t>
  </si>
  <si>
    <t>Operacja będzie polegała na przeprowadzeniu 9 szkoleń skierowanych dla mieszkańców obszarów wiejskich: przedsiębiorców lub osób planujących rozpoczęcie działalności gospodarczej, kwaterodawców, pszczelarzy, rolników, kobiet mieszkających na wsi, w tym członkiń KGW itd.). Przewiduje się, że w każdym szkoleniu udział będzie brała grupa 25 osób. Tematyka będzie zróżnicowana, ukierunkowana na rozwój przedsiębiorczości oraz wsparcia rolnictwa (rozwój przedsiębiorczości, pszczelarstwo, turystyka wiejska i agroturystyka, produkty naturalne, zakładanie ogrodów ,itd.).</t>
  </si>
  <si>
    <t>szkolenie</t>
  </si>
  <si>
    <t>liczba szkoleń</t>
  </si>
  <si>
    <t>mieszkańcy obszarów wiejskich, pochodzący z Gminy Radków oraz gmin ościennych.</t>
  </si>
  <si>
    <t>Gmina Radków</t>
  </si>
  <si>
    <t>liczba uczestników szkoleń</t>
  </si>
  <si>
    <t>Wymiana i upowszechnianie wiedzy i doświadczeń wśród mieszkańców obszarów wiejskich Dolnego Śląska</t>
  </si>
  <si>
    <t>Podniesienie poziomu wiedzy i umiejętności w zakresie zarządzania produktem lokalnym oraz technologii OZE wśród Lokalnych Grup Działania z obszaru Dolnego Śląska.</t>
  </si>
  <si>
    <t>Organizacja 2 szkoleń dla łącznie 76 osób, w tym: 1. Zarządzanie produktem lokalnym dla 28 osób; 2. Szkolenie upowszechniające wiedzę i tematykę związaną z OZE dla LGD-ów z dolnego śląska  dla 48 osób.</t>
  </si>
  <si>
    <t>Pracownicy, członkowie zarządów, rad oceniających, członków lokalnych grup działania z obszaru Dolnego Śląska.</t>
  </si>
  <si>
    <t>I-IV</t>
  </si>
  <si>
    <t>Związek Stowarzyszeń Dolnośląska Sieć Partnerstw LGD, ul. Trzebnicka 7A-7B/ lok. 4/2, 59-140 Chocianów</t>
  </si>
  <si>
    <t>Innowacyjne rozwiązania w gospodarce pasiecznej w codziennym funkcjonowaniu pasieki na terenie Dolnego Śląska</t>
  </si>
  <si>
    <t>Podniesienie poziomu wiedzy zainteresowanych stron w zakresie innowacyjnych rozwiązań w gospodarce pasiecznej w codziennym funkcjonowaniu pasieki - wymiana i upowszechnianie wiedzy i doświadczeń w zakresie nowoczesnych i innowacyjnych rozwiązań oraz dobrych praktyk w rolnictwie i na obszarach wiejskich, które pozwolą na zwiększenie rentowności lub poprawę efektywności pracy w gospodarstwach pasiecznych.</t>
  </si>
  <si>
    <t>Organizacja kongresu dla 50 osób; wydanie 1 000 szt. broszury o tematyce operacji.</t>
  </si>
  <si>
    <t>konferencja/kongres; publikacja;</t>
  </si>
  <si>
    <t>liczba konferencji/kongresów</t>
  </si>
  <si>
    <t>Rolnicy, właściciele gospodarstw pasiecznych, przedstawiciele świata nauki, studenci i uczniowie (powyżej 18 roku życia), mieszkańcy obszarów wiejskich oraz inne osoby zainteresowane wdrażaniem innowacji w rolnictwie i na obszarach wiejskich województwa dolnośląskiego.</t>
  </si>
  <si>
    <t>Dolnośląski Ośrodek Doradztwa Rolniczego we Wrocławiu, ul. Zwycięska 8, 53-033 Wrocław</t>
  </si>
  <si>
    <t>liczba uczestników konferencji/kongresów</t>
  </si>
  <si>
    <t>liczba tytułów publikacji/nakład publikacji</t>
  </si>
  <si>
    <t>Realizacja audycji telewizyjnej pt. „Sielskie życie"</t>
  </si>
  <si>
    <t xml:space="preserve">Audycja ma przekonać widzów, że wieś i małe miejscowości to świetne miejsce nie tylko do wygodnego życia, ale także rozwoju zawodowego, podtrzymywania pasji czy wykonywania nietypowych zawodów. </t>
  </si>
  <si>
    <t>Produkcja i emisja 10 audycji telewizyjnych.</t>
  </si>
  <si>
    <t>liczba odcinków audycji telewizyjnych</t>
  </si>
  <si>
    <t xml:space="preserve">Różne środowiska, związane ze sobą miejscem, celem i zakresem działania. W  szczególności to rolnicy, przedsiębiorcy, drobni wytwórcy, rękodzielnicy, przedstawiciele  Lokalnych Grup Działania ale też lokalnych samorządów. </t>
  </si>
  <si>
    <t xml:space="preserve">Telewizja Polska S.A. z siedzibą w Warszawie, ul. J.P.Woronicza 17, 00-999 Warszawa, Oddział Terenowy we Wrocławiu, Al. Karkonoska 8, 53-015 Wrocław
</t>
  </si>
  <si>
    <t>liczba odbiorców audycji telewizyjnych</t>
  </si>
  <si>
    <t>Od pola na wrocławski stół</t>
  </si>
  <si>
    <t>Podniesienie wiedzy i świadomości mieszkańców Dolnego Śląska, dotyczącej zrównoważonej konsumpcji i zdrowego odżywiania się bazującego na lokalnych, naturalnych produktach oraz zwiększenie rozpoznawalności tych produktów w przestrzeni miejskiej.</t>
  </si>
  <si>
    <t>Organizacja 2 spotkań dla łącznie 80-100 osób; materiał drukowany - 50 szt. plakatu; produkcja 8 filmów/spotów; informacje i publikacje w internecie: przewodnik kulinarny, kampania informacyjno-edukacyjna oraz promocyjna w mediach społecznościowych.</t>
  </si>
  <si>
    <t>spotkanie; publikacja/materiał drukowany; audycja/film/spot w internecie; informacje i publikacje w internecie;</t>
  </si>
  <si>
    <t>liczba spotkań</t>
  </si>
  <si>
    <t>2</t>
  </si>
  <si>
    <t xml:space="preserve">Mieszkańcy Dolnego Śląska w wieku od 18 – 80 lat, którzy dzięki projektowi, poznają oryginalne produkty regionalne, tradycyjne i ekologiczne, będą mogli zapoznać się z nimi szerzej, czytając o nich w przewodniku - o tym skąd pochodzą i jak powstają, dowiedzieć się jakie danie na ich podstawie można przygotować w domu oraz posmakować ich podczas weekendu kulinarnego. Dzięki szeroko zakrojonej kampanii informacyjno – edukacyjnej oraz promocyjnej, chcemy dotrzeć do jak największej grupy mieszkańców miasta i obszarów wiejskich. Grupą docelową są mieszkańcy, konsumenci, którzy aktywnie wezmą udział w działaniach promocyjnych i edukacyjnych – pobiorą przewodnik w postaci eBooka, wezmą udział w weekendzie kulinarnym, wypromowanym w ramach realizacji projektu oraz zapoznają się z kampanią prowadzoną w internecie i mediach społecznościowych. </t>
  </si>
  <si>
    <t>Gmina Wrocław, Pl. Nowy Targ 1-8, 50-141 Wrocław</t>
  </si>
  <si>
    <t>liczba uczestników spotkań</t>
  </si>
  <si>
    <t>80-100</t>
  </si>
  <si>
    <t>liczba tytułów materiałów drukowanych/nakład materiałów drukowanych</t>
  </si>
  <si>
    <t>1/50</t>
  </si>
  <si>
    <t>liczba audycji/filmów/spotów w internecie</t>
  </si>
  <si>
    <t>8</t>
  </si>
  <si>
    <t>oglądalność audycji/filmów/spotów w internecie</t>
  </si>
  <si>
    <t>odsłona</t>
  </si>
  <si>
    <t>liczba informacji i publikacji w internecie (1 przewodnik kulinarny); kampania w mediach społecznościowych - 40 grafik i 1 plakat);</t>
  </si>
  <si>
    <t>liczba odwiedzin strony internetowej (przewodnik kulinarny i kampania w mediach społecznościowych)</t>
  </si>
  <si>
    <t>Rozwój serowarstwa farmerskiego i zagrodowego</t>
  </si>
  <si>
    <t xml:space="preserve">Przeszkolenie uczestników konferencji w obszarze przetwórstwa farmerskiego i zagrodowego i wspólnej promocji produktów;
wymiana i upowszechnianie wiedzy i doświadczeń w zakresie nowoczesnych i innowacyjnych rozwiązań oraz dobrych praktyk w rolnictwie i na obszarach wiejskich.
</t>
  </si>
  <si>
    <t>Organizacja konferencji dla 50 osób; wydanie 1 000 szt. broszury o tematyce operacji.</t>
  </si>
  <si>
    <t>konferencja; publikacja;</t>
  </si>
  <si>
    <t xml:space="preserve">Osoby związane zawodowo z produkcją serowarską i innych produktów mlecznych oraz osoby zainteresowane rozpoczęciem takiej działalności, mieszkańcy obszarów wiejskich, osoby zainteresowane tematyką, doradcy. Z racji lokalizacji wydarzenia na Dolnym Śląsku, przewiduje się udział przede wszystkim producentów z województw: dolnośląskiego, małopolskiego i opolskiego (konferencja); osoby prowadzące serowarnie, pochodzące z terenu trzech województw: dolnośląskiego, małopolskiego, opolskiego, przedstawiające dobre praktyki w polskim serowarstwie (publikacja).
</t>
  </si>
  <si>
    <t>Stowarzyszenie Serowarów Farmerskich i Zagrodowych, ul. Legnicka 65, 54-206 Wrocław</t>
  </si>
  <si>
    <t>1/1 000</t>
  </si>
  <si>
    <t>„Łączy nas folklor - tradycja w Gminie Żukowice”</t>
  </si>
  <si>
    <t>Przeszkolenie osób należących do zespołów folklorystycznych „Chaber i Brzegowiacy” poprzez udział w warsztatach wokalnych, tanecznych i rękodzielniczych.</t>
  </si>
  <si>
    <t>Organizacja krajowego wyjazdu studyjnego dla 32 osób, w ramach którego odbędą się 3 warsztaty: warsztaty wokalne, warsztaty taneczne i warsztaty rękodzielnicze, z udziałem zespołów folklorystycznych, funkcjonujących na terenie Gminy Żukowice - „Chaber” 
i „Brzegowiacy”.</t>
  </si>
  <si>
    <t>wyjazd studyjny</t>
  </si>
  <si>
    <t>liczba wyjazdów studyjnych</t>
  </si>
  <si>
    <t>Osoby należące do zespołów „Brzegowiacy” i „Chaber”, pochodzące z województwa dolnośląskiego</t>
  </si>
  <si>
    <t>liczba uczestników wyjazdów studyjnych</t>
  </si>
  <si>
    <t>Promocja produktów lokalnych z obszaru działania Stowarzyszenia LGD "Szlakiem Granitu"</t>
  </si>
  <si>
    <t>Wsparcie rozwoju przedsiębiorczości lokalnej poprzez działania promocyjno-informacyjne. Przy użyciu szerokiego spektrum środków przekazu planowane jest zbudowanie platformy do komunikacji marki lokalnej. Te działania przyczynią się do rozwoju przedsiębiorczości na obszarach wiejskich, co korzystnie wpłynie na skrócenie łańcucha dostaw.</t>
  </si>
  <si>
    <t xml:space="preserve">Stoisko wystawiennicze na targach turystycznych Tour Salon w Poznaniu; wydanie publikacji, tj. folderu prezentującego lokalnych producentów i ich wyroby (nakład - 300 egzemplarzy); nagranie i emisja w lokalnej stacji radiowej 5 audycji w formie wywiadu z lokalnymi producentami; produkcja spotu prezentującego atrakcje regionu oraz lokalnych producentów.
</t>
  </si>
  <si>
    <t>stoisko wystawiennicze na targach; publikacja; audycja radiowa; spot w internecie;</t>
  </si>
  <si>
    <t>liczba stoisk wystawienniczych na targach</t>
  </si>
  <si>
    <t xml:space="preserve">Województwo dolnośląskie:
- producenci lokalni: 10 przedsiębiorców z obszaru Stowarzyszenia Lokalna Grupa Działania “Szlakiem Granitu”, w tym producenci wyrobów spożywczych i trwałych, takich jak dekoracje z granitu. 
- odbiorcy folderu: 100 osób zainteresowanych tematem i posługujących się językiem polskim,
- odbiorcy audycji: łączenie 20 000 osób, słuchaczy lokalnej stacji radiowej,
- odbiorcy spotu: łącznie 1605 osób śledzących profile Stowarzyszenia Lokalna Grupa Działania “Szlakiem Granitu” w mediach społecznościowych;
województwo wielkopolskie:
- odbiorcy folderu: 200 osób zainteresowanych tematem i posługujących się językiem polskim.
</t>
  </si>
  <si>
    <t>Stowarzyszenie Lokalna Grupa Działania "Szlakiem Granitu", ul. Sportowa 4, 58-170 Dobromierz</t>
  </si>
  <si>
    <t>liczba wystawców na stoisku wystawienniczym</t>
  </si>
  <si>
    <t>producent</t>
  </si>
  <si>
    <t>1/300</t>
  </si>
  <si>
    <t>liczba audycji radiowych</t>
  </si>
  <si>
    <t>liczba odbiorców audycji radiowych</t>
  </si>
  <si>
    <t>liczba spotów w internecie</t>
  </si>
  <si>
    <t>liczba odwiedzin strony internetowej (spot)</t>
  </si>
  <si>
    <t>Promocja zrównoważonego rozwoju obszarów wiejskich oraz aktywizacja środowiska wiejskiego poprzez organizację szkoleń i warsztatów dla mieszkańców</t>
  </si>
  <si>
    <t>Przeprowadzeniu cyklu 9 szkoleń i 2 warsztatów skierowanych dla mieszkańców obszarów wiejskich: kwaterodawców, pszczelarzy, rolników, kobiet mieszkających na wsi (w tym członkiń KGW), uczniów szkół. W każdym szkoleniu/warsztacie weźmie udział 25 osób.</t>
  </si>
  <si>
    <t>szkolenie; warsztat;</t>
  </si>
  <si>
    <t>liczba szkoleń/warsztatów</t>
  </si>
  <si>
    <t xml:space="preserve">Mieszkańcy obszarów wiejskich, pochodzących z Gminy Radków oraz gmin ościennych. Każde z 9 szkoleń oraz 2 warsztatów skierowane będzie do grupy 25 osób. </t>
  </si>
  <si>
    <t>Gmina Radków, Rynek 1, 57-420 Radków</t>
  </si>
  <si>
    <t>liczba uczestników szkoleń i warsztatów</t>
  </si>
  <si>
    <t>Potencjał regionu szansą na rozwój</t>
  </si>
  <si>
    <t>Rozwój przedsiębiorczości na obszarach wiejskich; podniesienie poziomu wiedzy uczestników szkolenia w zakresie podejmowania dodatkowej działalności opartej na potencjale regionu, pozwalającej na poprawę sytuacji dolnośląskich rolników; zachęcenie uczestników do współpracy w zakresie tworzenia partnerstw ukierunkowanych na realizację innowacyjnych projektów.</t>
  </si>
  <si>
    <t>Szkolenie dla 25 osób zainteresowanych podejmowaniem i rozwojem działalności, dywersyfikacją dochodów w gospodarstwie, wpływających na podniesienie jakości życia mieszkańców obszarów wiejskich.</t>
  </si>
  <si>
    <t>Dolnośląscy rolnicy, mieszkańcy obszarów wiejskich, właściciele gospodarstw agroturystycznych, zagród edukacyjnych, członkowie kół gospodyń wiejskich, osoby zainteresowane tematyką rozwoju obszarów wiejskich.</t>
  </si>
  <si>
    <t>Koło Gospodyń Wiejskich w Tuszynie, Tuszyn 51, 58-207 Dzierżoniów</t>
  </si>
  <si>
    <t xml:space="preserve">Tradycja i nowoczesność dolnośląskiej wsi – 
promocja zrównoważonego rozwoju obszarów wiejskich
</t>
  </si>
  <si>
    <t>Wspieranie zróżnicowanej działalności gospodarczej na terenach wiejskich, przy jednoczesnym zachowaniu jej walorów środowiskowych, kulturowych i społecznych</t>
  </si>
  <si>
    <t xml:space="preserve">Organizacja jednodniowego kongresu dla 100 osób p.n.: „Dolnośląski Kongres Przedsiębiorczości Obszarów Wiejskich”; wydanie 4 000 szt. ulotki informacyjno-promocyjnej; 2 audycje w programie Agro Fakty w telewizji regionalnej; 1 audycja - prezentacja przykładów dobrych praktyk w programie „Uwaga na gospodarkę” w telewizji regionalnej; emisja 100 jednominutowych spotów reklamowych w telewizji regionalnej
</t>
  </si>
  <si>
    <t>kongres; materiał drukowany; audycja telewizyjna; spot w telewizji;</t>
  </si>
  <si>
    <t>liczba kongresów</t>
  </si>
  <si>
    <t>Osoby/podmioty kreujące ekonomiczny, przyrodniczy i społeczny obraz dolnośląskiej wsi, wyznaczające kierunki jej rozwoju - liderzy i przedstawiciele lokalnych społeczności wszystkich sektorów (gospodarczy, społeczny, publiczny i mieszkańcy), tj. lokalni przedsiębiorcy, rolnicy, NGO (w tym m.in. Koła Gospodyń Wiejskich), rękodzielnicy, usługodawcy i wytwórcy zaangażowani w tworzenie produktu lokalnego, Jednostki Samorządu Terytorialnego, Gminne Ośrodki Kultury, a także beneficjenci pomocy unijnej i mieszkańcy obszaru.</t>
  </si>
  <si>
    <t>LGD Dobra Widawa, ul. Wojska Polskiego 67/69, 56-400 Oleśnica</t>
  </si>
  <si>
    <t>liczba uczestników kongresów</t>
  </si>
  <si>
    <t>1/4 000</t>
  </si>
  <si>
    <t>spot w telewizji</t>
  </si>
  <si>
    <t>liczba emisji spotów w telewizji</t>
  </si>
  <si>
    <t>liczba odbiorców spotów w telewizji</t>
  </si>
  <si>
    <t>Innowacje w produkcji zwierzęcej w kontekście nowych wyzwań w polskim rolnictwie oraz Europejskiego Zielonego Ładu</t>
  </si>
  <si>
    <t xml:space="preserve">Podniesienie poziomu wiedzy zainteresowanych stron zakresie innowacyjnych rozwiązań w gospodarstwach rolnych zajmujących się produkcją zwierzęcą - chowem 
i hodowlą zwierząt gospodarskich a także w odniesieniu do założeń Europejskiego Zielonego Ładu; wymiana i upowszechnianie wiedzy i doświadczeń z zakresu nowoczesnych 
i innowacyjnych rozwiązań oraz dobrych praktyk w rolnictwie i na obszarach wiejskich w kontekście zmian związanych z Europejskim Zielonym Ładem
</t>
  </si>
  <si>
    <t>Rolnicy, przedstawiciele świata nauki, mieszkańcy obszarów wiejskich oraz inne osoby zainteresowane wdrażaniem innowacji w rolnictwie i na obszarach wiejskich województwa dolnośląskiego</t>
  </si>
  <si>
    <t>Dolnośląska wieś. Atlas możliwości - paszport do sukcesu.</t>
  </si>
  <si>
    <t>Spotkanie robocze przedstawicieli dolnośląskich gospodarstw agroturystycznych i rolników, wymiana  dobrych praktyk i w efekcie, wydanie publikacji pt. Dolnośląska Wieś. Atlas możliwości - paszport do sukcesu.</t>
  </si>
  <si>
    <t>1. Spotkanie on-line dla 30 osób; 2. Opracowanie i wydanie publikacji o nakładzie 2 000 szt.</t>
  </si>
  <si>
    <t>spotkanie; publikacja</t>
  </si>
  <si>
    <t xml:space="preserve">Mieszkańcy województwa dolnośląskiego w wieku produkcyjnym, mobilni, prowadzący działalność rolną lub szukający możliwości rozwoju zawodowego. </t>
  </si>
  <si>
    <t>Dolnośląska Organizacja Turystyczna, ul. Świdnicka 44, 50-027 Wrocław</t>
  </si>
  <si>
    <t>1/2000</t>
  </si>
  <si>
    <t>Przedsiębiorczy Smak Dolnośląskiej Wsi edycja II</t>
  </si>
  <si>
    <t xml:space="preserve">• Rozwój i promocja lokalnego rynku produkcji rolno spożywczej poprzez edukowanie i informowanie na temat lokalnego rynku żywności
• Edukowanie i informowanie o tym jak kupowanie produktów lokalnych wpływa na gospodarkę oraz zdrowie konsumentów i jakie jest ich zainteresowanie. 
• Informowanie o nietypowych produktach, wyjątkowych smakowo na skalę międzynarodową a pochodzących z dolnośląskiej wsi i w jaki sposób zostały wyprodukowane i wypromowane
• Umożliwienie lokalnym producentom dotarcie do instytucji i organizacji wspierających oraz jak najszerszej grupy odbiorców, do innych producentów oraz ich knowhow
• Zachęcenie do inwestowania w tą gałąź gospodarki jaką jest rolnictwo co znacząco przyczyni się do rozwoju produkcji lokalnej żywności, a co za tym idzie zrównoważonego rozwoju polskiej wsi
• Zwrócenie uwagi na turystyczny walor, który jest impulsem zarówno dla inwestora jak i konsumenta, a także zachęcanie młodych rolników aby pozostawali na wsi i rozwijali się tam gospodarczo
• Zwiększenie udziału zainteresowanych stron we wdrażaniu inicjatyw na rzecz rozwoju obszarów wiejskich 
• Informowanie społeczeństwa i potencjalnych beneficjentów o polityce rozwoju obszarów wiejskich i wsparciu finansowym
• Rozwój i promocja lokalnego rynku produkcji rolno spożywczej poprzez edukowanie i informowanie na temat lokalnego rynku żywności w tym: dlaczego ludzie kupują u lokalnego rolnika, co to jest krótki łańcuch dostaw, co to jest  strategia od pola do stołu
• Edukowanie i informowanie o tym jak kupowanie produktów lokalnych wpływa na gospodarkę oraz zdrowie konsumentów
• Informowanie o nietypowych produktach, wyjątkowych smakowo na skalę międzynarodową, a pochodzących z dolnośląskiej wsi i w jaki sposób zostały wypromowane
</t>
  </si>
  <si>
    <t>Stowarzyszenie, jako właściciel portalu wdolnymslasku.com, planuje przygotowanie oraz opublikowanie cyklu składającego się z 15 artykułów prasowych opatrzonych grafikami o tematyce operacji, 15 krótkich filmów w formule reportażowej opatrzonych grafikami o tematyce operacji, 4 banerów graficznych o tematyce operacji umieszczonych na stronie głównej ww. portalu</t>
  </si>
  <si>
    <t xml:space="preserve">Mieszkańcy obszarów wiejskich z terenu województwa dolnośląskiego korzystający z internetu oraz mediów społecznościowych; młodzi rolnicy korzystający z Internetu oraz mediów społecznościowych; przedsiębiorcy rolni prowadzący produkcję rolno spożywczą; konsumenci mieszkający na terenach wiejskich i miejskich korzystający z Internetu oraz mediów społecznościowych. 
</t>
  </si>
  <si>
    <t>Operacje partnerów KSOW</t>
  </si>
  <si>
    <t>Liczba</t>
  </si>
  <si>
    <t>Kwota</t>
  </si>
  <si>
    <t xml:space="preserve">Razem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</si>
</sst>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_z_ł"/>
    <numFmt numFmtId="165" formatCode="#,##0\ _z_ł"/>
    <numFmt numFmtId="166" formatCode="_-* #,##0.00\ _z_ł_-;\-* #,##0.00\ _z_ł_-;_-* &quot;-&quot;??\ _z_ł_-;_-@_-"/>
  </numFmts>
  <fonts count="11" x14ac:knownFonts="1">
    <font>
      <sz val="11"/>
      <color theme="1"/>
      <name val="Calibri"/>
      <family val="2"/>
      <charset val="238"/>
      <scheme val="minor"/>
    </font>
    <font>
      <b/>
      <sz val="11"/>
      <color theme="1"/>
      <name val="Calibri"/>
      <family val="2"/>
      <charset val="238"/>
      <scheme val="minor"/>
    </font>
    <font>
      <b/>
      <sz val="14"/>
      <name val="Calibri"/>
      <family val="2"/>
      <charset val="238"/>
      <scheme val="minor"/>
    </font>
    <font>
      <sz val="11"/>
      <name val="Calibri"/>
      <family val="2"/>
      <charset val="238"/>
      <scheme val="minor"/>
    </font>
    <font>
      <sz val="10"/>
      <color indexed="8"/>
      <name val="Calibri"/>
      <family val="2"/>
      <charset val="238"/>
    </font>
    <font>
      <sz val="10"/>
      <name val="Calibri"/>
      <family val="2"/>
      <charset val="238"/>
    </font>
    <font>
      <sz val="10"/>
      <color theme="1"/>
      <name val="Calibri"/>
      <family val="2"/>
      <charset val="238"/>
      <scheme val="minor"/>
    </font>
    <font>
      <b/>
      <sz val="11"/>
      <name val="Calibri"/>
      <family val="2"/>
      <charset val="238"/>
      <scheme val="minor"/>
    </font>
    <font>
      <sz val="11"/>
      <name val="Calibri"/>
      <family val="2"/>
      <charset val="238"/>
    </font>
    <font>
      <sz val="12"/>
      <color theme="1"/>
      <name val="Times New Roman"/>
      <family val="1"/>
      <charset val="238"/>
    </font>
    <font>
      <sz val="8"/>
      <color theme="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indexed="50"/>
        <bgColor indexed="64"/>
      </patternFill>
    </fill>
    <fill>
      <patternFill patternType="solid">
        <fgColor rgb="FF92D050"/>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s>
  <cellStyleXfs count="1">
    <xf numFmtId="0" fontId="0" fillId="0" borderId="0"/>
  </cellStyleXfs>
  <cellXfs count="114">
    <xf numFmtId="0" fontId="0" fillId="0" borderId="0" xfId="0"/>
    <xf numFmtId="0" fontId="2" fillId="2" borderId="0" xfId="0" applyFont="1" applyFill="1" applyAlignment="1">
      <alignment horizontal="left" vertical="center" wrapText="1"/>
    </xf>
    <xf numFmtId="0" fontId="0" fillId="0" borderId="0" xfId="0" applyAlignment="1">
      <alignment horizontal="center"/>
    </xf>
    <xf numFmtId="4" fontId="0" fillId="0" borderId="0" xfId="0" applyNumberFormat="1"/>
    <xf numFmtId="0" fontId="1" fillId="0" borderId="0" xfId="0" applyFont="1"/>
    <xf numFmtId="0" fontId="1" fillId="0" borderId="0" xfId="0" applyFont="1" applyAlignment="1">
      <alignment horizontal="center"/>
    </xf>
    <xf numFmtId="0" fontId="3" fillId="0" borderId="0" xfId="0" applyFont="1"/>
    <xf numFmtId="0" fontId="0" fillId="0" borderId="1" xfId="0" applyBorder="1" applyAlignment="1">
      <alignment horizontal="right"/>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6" fillId="0" borderId="5" xfId="0" applyFont="1" applyBorder="1" applyAlignment="1">
      <alignment horizontal="center"/>
    </xf>
    <xf numFmtId="4" fontId="4" fillId="3" borderId="3" xfId="0" applyNumberFormat="1"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6" xfId="0" applyFont="1" applyFill="1" applyBorder="1" applyAlignment="1">
      <alignment horizontal="center" vertical="center" wrapText="1"/>
    </xf>
    <xf numFmtId="0" fontId="5" fillId="3" borderId="6" xfId="0" applyFont="1" applyFill="1" applyBorder="1" applyAlignment="1">
      <alignment horizontal="center" vertical="center"/>
    </xf>
    <xf numFmtId="0" fontId="4" fillId="3" borderId="6" xfId="0" applyFont="1" applyFill="1" applyBorder="1" applyAlignment="1">
      <alignment horizontal="center" vertical="center" wrapText="1"/>
    </xf>
    <xf numFmtId="0" fontId="4" fillId="3" borderId="3" xfId="0" applyFont="1" applyFill="1" applyBorder="1" applyAlignment="1">
      <alignment horizontal="center" vertical="center" wrapText="1"/>
    </xf>
    <xf numFmtId="1" fontId="4" fillId="3" borderId="3" xfId="0" applyNumberFormat="1" applyFont="1" applyFill="1" applyBorder="1" applyAlignment="1">
      <alignment horizontal="center" vertical="center" wrapText="1"/>
    </xf>
    <xf numFmtId="0" fontId="4" fillId="3" borderId="6" xfId="0" applyFont="1" applyFill="1" applyBorder="1" applyAlignment="1">
      <alignment horizontal="center" vertical="center"/>
    </xf>
    <xf numFmtId="0" fontId="5" fillId="3" borderId="6" xfId="0" applyFont="1" applyFill="1" applyBorder="1" applyAlignment="1">
      <alignment horizontal="center" vertical="center"/>
    </xf>
    <xf numFmtId="4" fontId="4" fillId="3" borderId="3" xfId="0" applyNumberFormat="1" applyFont="1" applyFill="1" applyBorder="1" applyAlignment="1">
      <alignment horizontal="center" vertical="center" wrapText="1"/>
    </xf>
    <xf numFmtId="0" fontId="7" fillId="0" borderId="2"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164" fontId="3" fillId="0" borderId="2" xfId="0" applyNumberFormat="1" applyFont="1" applyBorder="1" applyAlignment="1">
      <alignment horizontal="center" vertical="center"/>
    </xf>
    <xf numFmtId="0" fontId="0" fillId="0" borderId="0" xfId="0" applyAlignment="1">
      <alignment vertical="center"/>
    </xf>
    <xf numFmtId="0" fontId="7" fillId="0" borderId="7"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164" fontId="3" fillId="0" borderId="7" xfId="0" applyNumberFormat="1" applyFont="1" applyBorder="1" applyAlignment="1">
      <alignment horizontal="center" vertical="center"/>
    </xf>
    <xf numFmtId="0" fontId="7" fillId="0" borderId="6" xfId="0" applyFont="1" applyBorder="1" applyAlignment="1">
      <alignment horizontal="center" vertical="center"/>
    </xf>
    <xf numFmtId="0" fontId="3" fillId="0" borderId="6" xfId="0" applyFont="1" applyBorder="1" applyAlignment="1">
      <alignment horizontal="center" vertical="center"/>
    </xf>
    <xf numFmtId="0" fontId="3" fillId="0" borderId="6" xfId="0" applyFont="1" applyBorder="1" applyAlignment="1">
      <alignment horizontal="center" vertical="center" wrapText="1"/>
    </xf>
    <xf numFmtId="16" fontId="3" fillId="0" borderId="3" xfId="0" applyNumberFormat="1" applyFont="1" applyBorder="1" applyAlignment="1">
      <alignment horizontal="center" vertical="center" wrapText="1"/>
    </xf>
    <xf numFmtId="164" fontId="3" fillId="0" borderId="6" xfId="0" applyNumberFormat="1" applyFont="1" applyBorder="1" applyAlignment="1">
      <alignment horizontal="center" vertical="center"/>
    </xf>
    <xf numFmtId="0" fontId="7" fillId="0" borderId="3" xfId="0" applyFont="1" applyBorder="1" applyAlignment="1">
      <alignment horizontal="center" vertical="center"/>
    </xf>
    <xf numFmtId="165" fontId="3" fillId="0" borderId="3" xfId="0" applyNumberFormat="1" applyFont="1" applyBorder="1" applyAlignment="1">
      <alignment horizontal="center" vertical="center"/>
    </xf>
    <xf numFmtId="2" fontId="3" fillId="0" borderId="3" xfId="0" applyNumberFormat="1"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165" fontId="3" fillId="0" borderId="2" xfId="0" applyNumberFormat="1" applyFont="1" applyBorder="1" applyAlignment="1">
      <alignment horizontal="center" vertical="center"/>
    </xf>
    <xf numFmtId="2" fontId="3" fillId="0" borderId="2" xfId="0" applyNumberFormat="1" applyFont="1" applyBorder="1" applyAlignment="1">
      <alignment horizontal="center" vertical="center"/>
    </xf>
    <xf numFmtId="165" fontId="3" fillId="0" borderId="7" xfId="0" applyNumberFormat="1" applyFont="1" applyBorder="1" applyAlignment="1">
      <alignment horizontal="center" vertical="center"/>
    </xf>
    <xf numFmtId="2" fontId="3" fillId="0" borderId="7" xfId="0" applyNumberFormat="1" applyFont="1" applyBorder="1" applyAlignment="1">
      <alignment horizontal="center" vertical="center"/>
    </xf>
    <xf numFmtId="0" fontId="3" fillId="0" borderId="8" xfId="0" applyFont="1" applyBorder="1" applyAlignment="1">
      <alignment horizontal="center" vertical="center" wrapText="1"/>
    </xf>
    <xf numFmtId="165" fontId="3" fillId="0" borderId="6" xfId="0" applyNumberFormat="1" applyFont="1" applyBorder="1" applyAlignment="1">
      <alignment horizontal="center" vertical="center"/>
    </xf>
    <xf numFmtId="2" fontId="3" fillId="0" borderId="6" xfId="0" applyNumberFormat="1" applyFont="1" applyBorder="1" applyAlignment="1">
      <alignment horizontal="center" vertical="center"/>
    </xf>
    <xf numFmtId="165" fontId="3" fillId="0" borderId="3" xfId="0" applyNumberFormat="1" applyFont="1" applyBorder="1" applyAlignment="1">
      <alignment horizontal="center" vertical="center"/>
    </xf>
    <xf numFmtId="16" fontId="3" fillId="0" borderId="3" xfId="0" applyNumberFormat="1" applyFont="1" applyBorder="1" applyAlignment="1">
      <alignment horizontal="center" vertical="center"/>
    </xf>
    <xf numFmtId="0" fontId="7" fillId="0" borderId="3" xfId="0" applyFont="1" applyBorder="1" applyAlignment="1">
      <alignment horizontal="center" vertical="center"/>
    </xf>
    <xf numFmtId="3" fontId="3" fillId="0" borderId="3" xfId="0" applyNumberFormat="1" applyFont="1" applyBorder="1" applyAlignment="1">
      <alignment horizontal="center" vertical="center"/>
    </xf>
    <xf numFmtId="2" fontId="3" fillId="0" borderId="3" xfId="0" applyNumberFormat="1" applyFont="1" applyBorder="1" applyAlignment="1">
      <alignment horizontal="center" vertical="center"/>
    </xf>
    <xf numFmtId="0" fontId="7" fillId="0" borderId="2" xfId="0" applyFont="1" applyBorder="1" applyAlignment="1">
      <alignment horizontal="center" vertical="center" wrapText="1"/>
    </xf>
    <xf numFmtId="165" fontId="3" fillId="0" borderId="2"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0" fontId="7" fillId="0" borderId="7" xfId="0" applyFont="1" applyBorder="1" applyAlignment="1">
      <alignment horizontal="center" vertical="center" wrapText="1"/>
    </xf>
    <xf numFmtId="165" fontId="3" fillId="0" borderId="7"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0" fontId="7" fillId="0" borderId="3" xfId="0" applyFont="1" applyBorder="1" applyAlignment="1">
      <alignment horizontal="center" vertical="center" wrapText="1"/>
    </xf>
    <xf numFmtId="165" fontId="3" fillId="0" borderId="3"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2" fontId="3" fillId="0" borderId="3"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3" fillId="0" borderId="2" xfId="0" applyFont="1" applyBorder="1" applyAlignment="1">
      <alignment horizontal="center" vertical="center" wrapText="1"/>
    </xf>
    <xf numFmtId="2" fontId="3" fillId="0" borderId="2" xfId="0" applyNumberFormat="1" applyFont="1" applyBorder="1" applyAlignment="1">
      <alignment horizontal="center" vertical="center" wrapText="1"/>
    </xf>
    <xf numFmtId="0" fontId="8" fillId="0" borderId="7" xfId="0" applyFont="1" applyBorder="1" applyAlignment="1">
      <alignment horizontal="center" vertical="center" wrapText="1"/>
    </xf>
    <xf numFmtId="0" fontId="3" fillId="0" borderId="7" xfId="0" applyFont="1" applyBorder="1" applyAlignment="1">
      <alignment horizontal="center" vertical="center" wrapText="1"/>
    </xf>
    <xf numFmtId="2" fontId="3" fillId="0" borderId="7" xfId="0" applyNumberFormat="1" applyFont="1" applyBorder="1" applyAlignment="1">
      <alignment horizontal="center" vertical="center" wrapText="1"/>
    </xf>
    <xf numFmtId="0" fontId="7" fillId="0" borderId="6" xfId="0" applyFont="1" applyBorder="1" applyAlignment="1">
      <alignment horizontal="center" vertical="center" wrapText="1"/>
    </xf>
    <xf numFmtId="0" fontId="8" fillId="0" borderId="6" xfId="0" applyFont="1" applyBorder="1" applyAlignment="1">
      <alignment horizontal="center" vertical="center" wrapText="1"/>
    </xf>
    <xf numFmtId="3" fontId="3" fillId="0" borderId="3" xfId="0" applyNumberFormat="1" applyFont="1" applyBorder="1" applyAlignment="1">
      <alignment horizontal="center" vertical="center"/>
    </xf>
    <xf numFmtId="4" fontId="3" fillId="0" borderId="6" xfId="0" applyNumberFormat="1" applyFont="1" applyBorder="1" applyAlignment="1">
      <alignment horizontal="center" vertical="center" wrapText="1"/>
    </xf>
    <xf numFmtId="2" fontId="3" fillId="0" borderId="6" xfId="0" applyNumberFormat="1" applyFont="1" applyBorder="1" applyAlignment="1">
      <alignment horizontal="center" vertical="center" wrapText="1"/>
    </xf>
    <xf numFmtId="0" fontId="3" fillId="0" borderId="9" xfId="0" applyFont="1" applyBorder="1" applyAlignment="1">
      <alignment horizontal="center" vertical="center" wrapText="1"/>
    </xf>
    <xf numFmtId="165" fontId="3" fillId="0" borderId="6" xfId="0" applyNumberFormat="1" applyFont="1" applyBorder="1" applyAlignment="1">
      <alignment horizontal="center" vertical="center" wrapText="1"/>
    </xf>
    <xf numFmtId="3" fontId="3" fillId="0" borderId="2" xfId="0" applyNumberFormat="1" applyFont="1" applyBorder="1" applyAlignment="1">
      <alignment horizontal="center" vertical="center" wrapText="1"/>
    </xf>
    <xf numFmtId="3" fontId="3" fillId="0" borderId="7" xfId="0" applyNumberFormat="1" applyFont="1" applyBorder="1" applyAlignment="1">
      <alignment horizontal="center" vertical="center" wrapText="1"/>
    </xf>
    <xf numFmtId="0" fontId="3" fillId="0" borderId="2" xfId="0" applyFont="1" applyBorder="1" applyAlignment="1">
      <alignment horizontal="center" vertical="center"/>
    </xf>
    <xf numFmtId="0" fontId="1" fillId="0" borderId="2" xfId="0" applyFon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xf>
    <xf numFmtId="165" fontId="0" fillId="0" borderId="2" xfId="0" applyNumberFormat="1" applyBorder="1" applyAlignment="1">
      <alignment horizontal="center" vertical="center"/>
    </xf>
    <xf numFmtId="2" fontId="0" fillId="0" borderId="2" xfId="0" applyNumberFormat="1" applyBorder="1" applyAlignment="1">
      <alignment horizontal="center" vertical="center"/>
    </xf>
    <xf numFmtId="0" fontId="1" fillId="0" borderId="7" xfId="0" applyFont="1" applyBorder="1" applyAlignment="1">
      <alignment horizontal="center" vertical="center"/>
    </xf>
    <xf numFmtId="0" fontId="0" fillId="0" borderId="7" xfId="0" applyBorder="1" applyAlignment="1">
      <alignment horizontal="center" vertical="center"/>
    </xf>
    <xf numFmtId="0" fontId="0" fillId="0" borderId="7" xfId="0" applyBorder="1" applyAlignment="1">
      <alignment horizontal="center" vertical="center" wrapText="1"/>
    </xf>
    <xf numFmtId="0" fontId="0" fillId="0" borderId="3" xfId="0" applyBorder="1" applyAlignment="1">
      <alignment horizontal="center" vertical="center" wrapText="1"/>
    </xf>
    <xf numFmtId="165" fontId="0" fillId="0" borderId="7" xfId="0" applyNumberFormat="1" applyBorder="1" applyAlignment="1">
      <alignment horizontal="center" vertical="center"/>
    </xf>
    <xf numFmtId="2" fontId="0" fillId="0" borderId="7" xfId="0" applyNumberFormat="1" applyBorder="1" applyAlignment="1">
      <alignment horizontal="center" vertical="center"/>
    </xf>
    <xf numFmtId="0" fontId="1" fillId="0" borderId="6" xfId="0" applyFont="1"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vertical="center" wrapText="1"/>
    </xf>
    <xf numFmtId="165" fontId="0" fillId="0" borderId="6" xfId="0" applyNumberFormat="1" applyBorder="1" applyAlignment="1">
      <alignment horizontal="center" vertical="center"/>
    </xf>
    <xf numFmtId="2" fontId="0" fillId="0" borderId="6" xfId="0" applyNumberFormat="1" applyBorder="1" applyAlignment="1">
      <alignment horizontal="center" vertical="center"/>
    </xf>
    <xf numFmtId="165" fontId="0" fillId="0" borderId="3" xfId="0" applyNumberFormat="1" applyBorder="1" applyAlignment="1">
      <alignment horizontal="center" vertical="center"/>
    </xf>
    <xf numFmtId="2" fontId="0" fillId="0" borderId="3" xfId="0" applyNumberFormat="1" applyBorder="1" applyAlignment="1">
      <alignment horizontal="center" vertical="center"/>
    </xf>
    <xf numFmtId="0" fontId="9" fillId="0" borderId="0" xfId="0" applyFont="1"/>
    <xf numFmtId="0" fontId="0" fillId="4" borderId="2" xfId="0" applyFill="1" applyBorder="1" applyAlignment="1">
      <alignment horizontal="center" vertical="center"/>
    </xf>
    <xf numFmtId="0" fontId="0" fillId="4" borderId="3" xfId="0" applyFill="1" applyBorder="1" applyAlignment="1">
      <alignment horizontal="center"/>
    </xf>
    <xf numFmtId="0" fontId="10" fillId="0" borderId="0" xfId="0" applyFont="1" applyAlignment="1">
      <alignment horizontal="justify" vertical="center"/>
    </xf>
    <xf numFmtId="0" fontId="0" fillId="4" borderId="7" xfId="0" applyFill="1" applyBorder="1" applyAlignment="1">
      <alignment horizontal="center" vertical="center"/>
    </xf>
    <xf numFmtId="0" fontId="0" fillId="4" borderId="6" xfId="0" applyFill="1" applyBorder="1" applyAlignment="1">
      <alignment horizontal="center" vertical="center"/>
    </xf>
    <xf numFmtId="0" fontId="0" fillId="4" borderId="3" xfId="0" applyFill="1" applyBorder="1" applyAlignment="1">
      <alignment horizontal="center"/>
    </xf>
    <xf numFmtId="0" fontId="0" fillId="4" borderId="3" xfId="0" applyFill="1" applyBorder="1" applyAlignment="1">
      <alignment horizontal="center" vertical="center" wrapText="1"/>
    </xf>
    <xf numFmtId="4" fontId="3" fillId="0" borderId="3" xfId="0" applyNumberFormat="1" applyFont="1" applyBorder="1" applyAlignment="1">
      <alignment horizontal="center" vertical="center"/>
    </xf>
    <xf numFmtId="166" fontId="0" fillId="0" borderId="3" xfId="0" applyNumberFormat="1" applyBorder="1" applyAlignment="1">
      <alignment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3065E-956C-4B96-9CEB-D52C64373AB8}">
  <sheetPr codeName="Arkusz1"/>
  <dimension ref="A1:S79"/>
  <sheetViews>
    <sheetView tabSelected="1" workbookViewId="0">
      <selection sqref="A1:I1"/>
    </sheetView>
  </sheetViews>
  <sheetFormatPr defaultColWidth="9.140625" defaultRowHeight="15" x14ac:dyDescent="0.25"/>
  <cols>
    <col min="1" max="1" width="5.28515625" style="2" customWidth="1"/>
    <col min="5" max="5" width="18.28515625" customWidth="1"/>
    <col min="6" max="6" width="75.7109375" customWidth="1"/>
    <col min="7" max="7" width="63.7109375" customWidth="1"/>
    <col min="8" max="8" width="14.42578125" customWidth="1"/>
    <col min="9" max="9" width="21" customWidth="1"/>
    <col min="10" max="10" width="19" customWidth="1"/>
    <col min="11" max="11" width="16.85546875" customWidth="1"/>
    <col min="12" max="12" width="37" customWidth="1"/>
    <col min="13" max="13" width="8.28515625" customWidth="1"/>
    <col min="15" max="15" width="12.5703125" customWidth="1"/>
    <col min="16" max="16" width="14.5703125" customWidth="1"/>
    <col min="17" max="17" width="12.5703125" customWidth="1"/>
    <col min="18" max="18" width="13.42578125" customWidth="1"/>
    <col min="19" max="19" width="18.28515625" customWidth="1"/>
  </cols>
  <sheetData>
    <row r="1" spans="1:19" ht="19.5" customHeight="1" x14ac:dyDescent="0.25">
      <c r="A1" s="1" t="s">
        <v>0</v>
      </c>
      <c r="B1" s="1"/>
      <c r="C1" s="1"/>
      <c r="D1" s="1"/>
      <c r="E1" s="1"/>
      <c r="F1" s="1"/>
      <c r="G1" s="1"/>
      <c r="H1" s="1"/>
      <c r="I1" s="1"/>
      <c r="L1" s="2"/>
      <c r="O1" s="3"/>
      <c r="P1" s="4"/>
      <c r="Q1" s="3"/>
      <c r="R1" s="3"/>
    </row>
    <row r="2" spans="1:19" x14ac:dyDescent="0.25">
      <c r="A2" s="5"/>
      <c r="E2" s="6"/>
      <c r="F2" s="6"/>
      <c r="L2" s="7"/>
      <c r="M2" s="7"/>
      <c r="N2" s="7"/>
      <c r="O2" s="7"/>
      <c r="P2" s="7"/>
      <c r="Q2" s="7"/>
      <c r="R2" s="7"/>
      <c r="S2" s="7"/>
    </row>
    <row r="3" spans="1:19" ht="45.75" customHeight="1" x14ac:dyDescent="0.25">
      <c r="A3" s="8" t="s">
        <v>1</v>
      </c>
      <c r="B3" s="9" t="s">
        <v>2</v>
      </c>
      <c r="C3" s="9" t="s">
        <v>3</v>
      </c>
      <c r="D3" s="9" t="s">
        <v>4</v>
      </c>
      <c r="E3" s="10" t="s">
        <v>5</v>
      </c>
      <c r="F3" s="10" t="s">
        <v>6</v>
      </c>
      <c r="G3" s="8" t="s">
        <v>7</v>
      </c>
      <c r="H3" s="9" t="s">
        <v>8</v>
      </c>
      <c r="I3" s="11" t="s">
        <v>9</v>
      </c>
      <c r="J3" s="11"/>
      <c r="K3" s="11"/>
      <c r="L3" s="8" t="s">
        <v>10</v>
      </c>
      <c r="M3" s="12" t="s">
        <v>11</v>
      </c>
      <c r="N3" s="13"/>
      <c r="O3" s="14" t="s">
        <v>12</v>
      </c>
      <c r="P3" s="14"/>
      <c r="Q3" s="14" t="s">
        <v>13</v>
      </c>
      <c r="R3" s="14"/>
      <c r="S3" s="8" t="s">
        <v>14</v>
      </c>
    </row>
    <row r="4" spans="1:19" x14ac:dyDescent="0.25">
      <c r="A4" s="15"/>
      <c r="B4" s="16"/>
      <c r="C4" s="16"/>
      <c r="D4" s="16"/>
      <c r="E4" s="17"/>
      <c r="F4" s="17"/>
      <c r="G4" s="15"/>
      <c r="H4" s="16"/>
      <c r="I4" s="18" t="s">
        <v>15</v>
      </c>
      <c r="J4" s="18" t="s">
        <v>16</v>
      </c>
      <c r="K4" s="18" t="s">
        <v>17</v>
      </c>
      <c r="L4" s="15"/>
      <c r="M4" s="19">
        <v>2022</v>
      </c>
      <c r="N4" s="19">
        <v>2023</v>
      </c>
      <c r="O4" s="20">
        <v>2022</v>
      </c>
      <c r="P4" s="20">
        <v>2023</v>
      </c>
      <c r="Q4" s="20">
        <v>2022</v>
      </c>
      <c r="R4" s="20">
        <v>2023</v>
      </c>
      <c r="S4" s="15"/>
    </row>
    <row r="5" spans="1:19" x14ac:dyDescent="0.25">
      <c r="A5" s="21" t="s">
        <v>18</v>
      </c>
      <c r="B5" s="18" t="s">
        <v>19</v>
      </c>
      <c r="C5" s="18" t="s">
        <v>20</v>
      </c>
      <c r="D5" s="18" t="s">
        <v>21</v>
      </c>
      <c r="E5" s="22" t="s">
        <v>22</v>
      </c>
      <c r="F5" s="22" t="s">
        <v>23</v>
      </c>
      <c r="G5" s="21" t="s">
        <v>24</v>
      </c>
      <c r="H5" s="21" t="s">
        <v>25</v>
      </c>
      <c r="I5" s="18" t="s">
        <v>26</v>
      </c>
      <c r="J5" s="18" t="s">
        <v>27</v>
      </c>
      <c r="K5" s="18" t="s">
        <v>28</v>
      </c>
      <c r="L5" s="21" t="s">
        <v>29</v>
      </c>
      <c r="M5" s="19" t="s">
        <v>30</v>
      </c>
      <c r="N5" s="19" t="s">
        <v>31</v>
      </c>
      <c r="O5" s="23" t="s">
        <v>32</v>
      </c>
      <c r="P5" s="23" t="s">
        <v>33</v>
      </c>
      <c r="Q5" s="23" t="s">
        <v>34</v>
      </c>
      <c r="R5" s="23" t="s">
        <v>35</v>
      </c>
      <c r="S5" s="21" t="s">
        <v>36</v>
      </c>
    </row>
    <row r="6" spans="1:19" s="30" customFormat="1" ht="43.5" customHeight="1" x14ac:dyDescent="0.25">
      <c r="A6" s="24">
        <v>1</v>
      </c>
      <c r="B6" s="25">
        <v>1</v>
      </c>
      <c r="C6" s="25">
        <v>1</v>
      </c>
      <c r="D6" s="25">
        <v>6</v>
      </c>
      <c r="E6" s="26" t="s">
        <v>37</v>
      </c>
      <c r="F6" s="26" t="s">
        <v>38</v>
      </c>
      <c r="G6" s="26" t="s">
        <v>39</v>
      </c>
      <c r="H6" s="26" t="s">
        <v>40</v>
      </c>
      <c r="I6" s="27" t="s">
        <v>41</v>
      </c>
      <c r="J6" s="27">
        <v>1</v>
      </c>
      <c r="K6" s="28" t="s">
        <v>42</v>
      </c>
      <c r="L6" s="26" t="s">
        <v>43</v>
      </c>
      <c r="M6" s="25" t="s">
        <v>44</v>
      </c>
      <c r="N6" s="25" t="s">
        <v>45</v>
      </c>
      <c r="O6" s="29">
        <f>37380.82+20103.8</f>
        <v>57484.619999999995</v>
      </c>
      <c r="P6" s="25" t="s">
        <v>45</v>
      </c>
      <c r="Q6" s="29">
        <v>37380.82</v>
      </c>
      <c r="R6" s="25" t="s">
        <v>45</v>
      </c>
      <c r="S6" s="26" t="s">
        <v>46</v>
      </c>
    </row>
    <row r="7" spans="1:19" s="30" customFormat="1" ht="35.25" customHeight="1" x14ac:dyDescent="0.25">
      <c r="A7" s="31"/>
      <c r="B7" s="32"/>
      <c r="C7" s="32"/>
      <c r="D7" s="32"/>
      <c r="E7" s="33"/>
      <c r="F7" s="33"/>
      <c r="G7" s="33"/>
      <c r="H7" s="33"/>
      <c r="I7" s="27" t="s">
        <v>47</v>
      </c>
      <c r="J7" s="27">
        <v>100</v>
      </c>
      <c r="K7" s="28" t="s">
        <v>48</v>
      </c>
      <c r="L7" s="33"/>
      <c r="M7" s="32"/>
      <c r="N7" s="32"/>
      <c r="O7" s="34"/>
      <c r="P7" s="32"/>
      <c r="Q7" s="34"/>
      <c r="R7" s="32"/>
      <c r="S7" s="33"/>
    </row>
    <row r="8" spans="1:19" s="30" customFormat="1" ht="45" customHeight="1" x14ac:dyDescent="0.25">
      <c r="A8" s="31"/>
      <c r="B8" s="32"/>
      <c r="C8" s="32"/>
      <c r="D8" s="32"/>
      <c r="E8" s="33"/>
      <c r="F8" s="33"/>
      <c r="G8" s="33"/>
      <c r="H8" s="33"/>
      <c r="I8" s="27" t="s">
        <v>49</v>
      </c>
      <c r="J8" s="27" t="s">
        <v>50</v>
      </c>
      <c r="K8" s="28" t="s">
        <v>42</v>
      </c>
      <c r="L8" s="33"/>
      <c r="M8" s="32"/>
      <c r="N8" s="32"/>
      <c r="O8" s="34"/>
      <c r="P8" s="32"/>
      <c r="Q8" s="34"/>
      <c r="R8" s="32"/>
      <c r="S8" s="33"/>
    </row>
    <row r="9" spans="1:19" s="30" customFormat="1" ht="75" customHeight="1" x14ac:dyDescent="0.25">
      <c r="A9" s="35"/>
      <c r="B9" s="36"/>
      <c r="C9" s="36"/>
      <c r="D9" s="36"/>
      <c r="E9" s="37"/>
      <c r="F9" s="37"/>
      <c r="G9" s="37"/>
      <c r="H9" s="37"/>
      <c r="I9" s="27" t="s">
        <v>51</v>
      </c>
      <c r="J9" s="38" t="s">
        <v>52</v>
      </c>
      <c r="K9" s="28" t="s">
        <v>42</v>
      </c>
      <c r="L9" s="37"/>
      <c r="M9" s="36"/>
      <c r="N9" s="36"/>
      <c r="O9" s="39"/>
      <c r="P9" s="36"/>
      <c r="Q9" s="39"/>
      <c r="R9" s="36"/>
      <c r="S9" s="37"/>
    </row>
    <row r="10" spans="1:19" ht="96" customHeight="1" x14ac:dyDescent="0.25">
      <c r="A10" s="24">
        <v>2</v>
      </c>
      <c r="B10" s="25">
        <v>6</v>
      </c>
      <c r="C10" s="25">
        <v>1</v>
      </c>
      <c r="D10" s="25">
        <v>6</v>
      </c>
      <c r="E10" s="26" t="s">
        <v>53</v>
      </c>
      <c r="F10" s="26" t="s">
        <v>54</v>
      </c>
      <c r="G10" s="26" t="s">
        <v>55</v>
      </c>
      <c r="H10" s="26" t="s">
        <v>56</v>
      </c>
      <c r="I10" s="27" t="s">
        <v>57</v>
      </c>
      <c r="J10" s="28">
        <v>1</v>
      </c>
      <c r="K10" s="28" t="s">
        <v>42</v>
      </c>
      <c r="L10" s="26" t="s">
        <v>58</v>
      </c>
      <c r="M10" s="25" t="s">
        <v>44</v>
      </c>
      <c r="N10" s="25" t="s">
        <v>45</v>
      </c>
      <c r="O10" s="29">
        <f>14010.43+2650.55</f>
        <v>16660.98</v>
      </c>
      <c r="P10" s="25" t="s">
        <v>45</v>
      </c>
      <c r="Q10" s="29">
        <v>14010.43</v>
      </c>
      <c r="R10" s="25" t="s">
        <v>45</v>
      </c>
      <c r="S10" s="26" t="s">
        <v>59</v>
      </c>
    </row>
    <row r="11" spans="1:19" ht="53.25" customHeight="1" x14ac:dyDescent="0.25">
      <c r="A11" s="35"/>
      <c r="B11" s="36"/>
      <c r="C11" s="36"/>
      <c r="D11" s="36"/>
      <c r="E11" s="37"/>
      <c r="F11" s="37"/>
      <c r="G11" s="37"/>
      <c r="H11" s="37"/>
      <c r="I11" s="27" t="s">
        <v>60</v>
      </c>
      <c r="J11" s="28">
        <v>32</v>
      </c>
      <c r="K11" s="28" t="s">
        <v>48</v>
      </c>
      <c r="L11" s="37"/>
      <c r="M11" s="36"/>
      <c r="N11" s="36"/>
      <c r="O11" s="39"/>
      <c r="P11" s="36"/>
      <c r="Q11" s="39"/>
      <c r="R11" s="36"/>
      <c r="S11" s="37"/>
    </row>
    <row r="12" spans="1:19" ht="202.5" customHeight="1" x14ac:dyDescent="0.25">
      <c r="A12" s="40">
        <v>3</v>
      </c>
      <c r="B12" s="28">
        <v>3</v>
      </c>
      <c r="C12" s="28">
        <v>1.3</v>
      </c>
      <c r="D12" s="28">
        <v>13</v>
      </c>
      <c r="E12" s="27" t="s">
        <v>61</v>
      </c>
      <c r="F12" s="27" t="s">
        <v>62</v>
      </c>
      <c r="G12" s="27" t="s">
        <v>63</v>
      </c>
      <c r="H12" s="27" t="s">
        <v>64</v>
      </c>
      <c r="I12" s="27" t="s">
        <v>65</v>
      </c>
      <c r="J12" s="28">
        <v>29</v>
      </c>
      <c r="K12" s="28" t="s">
        <v>42</v>
      </c>
      <c r="L12" s="27" t="s">
        <v>66</v>
      </c>
      <c r="M12" s="28" t="s">
        <v>44</v>
      </c>
      <c r="N12" s="28" t="s">
        <v>45</v>
      </c>
      <c r="O12" s="41">
        <v>53350</v>
      </c>
      <c r="P12" s="28" t="s">
        <v>45</v>
      </c>
      <c r="Q12" s="42">
        <v>53350</v>
      </c>
      <c r="R12" s="28" t="s">
        <v>45</v>
      </c>
      <c r="S12" s="27" t="s">
        <v>67</v>
      </c>
    </row>
    <row r="13" spans="1:19" ht="180" x14ac:dyDescent="0.25">
      <c r="A13" s="40">
        <v>4</v>
      </c>
      <c r="B13" s="28">
        <v>1</v>
      </c>
      <c r="C13" s="28">
        <v>1</v>
      </c>
      <c r="D13" s="28">
        <v>6</v>
      </c>
      <c r="E13" s="27" t="s">
        <v>68</v>
      </c>
      <c r="F13" s="27" t="s">
        <v>69</v>
      </c>
      <c r="G13" s="27" t="s">
        <v>70</v>
      </c>
      <c r="H13" s="27" t="s">
        <v>71</v>
      </c>
      <c r="I13" s="27" t="s">
        <v>72</v>
      </c>
      <c r="J13" s="28">
        <v>10</v>
      </c>
      <c r="K13" s="28" t="s">
        <v>42</v>
      </c>
      <c r="L13" s="27" t="s">
        <v>73</v>
      </c>
      <c r="M13" s="28" t="s">
        <v>44</v>
      </c>
      <c r="N13" s="28" t="s">
        <v>45</v>
      </c>
      <c r="O13" s="41">
        <f>91300+24900</f>
        <v>116200</v>
      </c>
      <c r="P13" s="28" t="s">
        <v>45</v>
      </c>
      <c r="Q13" s="42">
        <v>91300</v>
      </c>
      <c r="R13" s="28" t="s">
        <v>45</v>
      </c>
      <c r="S13" s="27" t="s">
        <v>74</v>
      </c>
    </row>
    <row r="14" spans="1:19" ht="66" customHeight="1" x14ac:dyDescent="0.25">
      <c r="A14" s="24">
        <v>5</v>
      </c>
      <c r="B14" s="43">
        <v>6</v>
      </c>
      <c r="C14" s="43">
        <v>5</v>
      </c>
      <c r="D14" s="43">
        <v>11</v>
      </c>
      <c r="E14" s="44" t="s">
        <v>75</v>
      </c>
      <c r="F14" s="44" t="s">
        <v>76</v>
      </c>
      <c r="G14" s="44" t="s">
        <v>77</v>
      </c>
      <c r="H14" s="44" t="s">
        <v>78</v>
      </c>
      <c r="I14" s="45" t="s">
        <v>57</v>
      </c>
      <c r="J14" s="28">
        <v>1</v>
      </c>
      <c r="K14" s="28" t="s">
        <v>42</v>
      </c>
      <c r="L14" s="26" t="s">
        <v>79</v>
      </c>
      <c r="M14" s="25" t="s">
        <v>44</v>
      </c>
      <c r="N14" s="25" t="s">
        <v>45</v>
      </c>
      <c r="O14" s="46">
        <f>39426+10988</f>
        <v>50414</v>
      </c>
      <c r="P14" s="25" t="s">
        <v>45</v>
      </c>
      <c r="Q14" s="47">
        <v>39426</v>
      </c>
      <c r="R14" s="25" t="s">
        <v>45</v>
      </c>
      <c r="S14" s="26" t="s">
        <v>80</v>
      </c>
    </row>
    <row r="15" spans="1:19" ht="48" customHeight="1" x14ac:dyDescent="0.25">
      <c r="A15" s="31"/>
      <c r="B15" s="43"/>
      <c r="C15" s="43"/>
      <c r="D15" s="43"/>
      <c r="E15" s="44"/>
      <c r="F15" s="44"/>
      <c r="G15" s="44"/>
      <c r="H15" s="44"/>
      <c r="I15" s="26" t="s">
        <v>60</v>
      </c>
      <c r="J15" s="25">
        <v>30</v>
      </c>
      <c r="K15" s="25" t="s">
        <v>48</v>
      </c>
      <c r="L15" s="33"/>
      <c r="M15" s="32"/>
      <c r="N15" s="32"/>
      <c r="O15" s="48"/>
      <c r="P15" s="32"/>
      <c r="Q15" s="49"/>
      <c r="R15" s="32"/>
      <c r="S15" s="33"/>
    </row>
    <row r="16" spans="1:19" ht="36" customHeight="1" x14ac:dyDescent="0.25">
      <c r="A16" s="31"/>
      <c r="B16" s="43"/>
      <c r="C16" s="43"/>
      <c r="D16" s="43"/>
      <c r="E16" s="44"/>
      <c r="F16" s="44"/>
      <c r="G16" s="44"/>
      <c r="H16" s="44"/>
      <c r="I16" s="33"/>
      <c r="J16" s="32"/>
      <c r="K16" s="32"/>
      <c r="L16" s="33"/>
      <c r="M16" s="32"/>
      <c r="N16" s="32"/>
      <c r="O16" s="48"/>
      <c r="P16" s="32"/>
      <c r="Q16" s="49"/>
      <c r="R16" s="32"/>
      <c r="S16" s="33"/>
    </row>
    <row r="17" spans="1:19" ht="39.75" customHeight="1" x14ac:dyDescent="0.25">
      <c r="A17" s="31"/>
      <c r="B17" s="43"/>
      <c r="C17" s="43"/>
      <c r="D17" s="43"/>
      <c r="E17" s="44"/>
      <c r="F17" s="44"/>
      <c r="G17" s="44"/>
      <c r="H17" s="44"/>
      <c r="I17" s="37"/>
      <c r="J17" s="36"/>
      <c r="K17" s="36"/>
      <c r="L17" s="33"/>
      <c r="M17" s="32"/>
      <c r="N17" s="32"/>
      <c r="O17" s="48"/>
      <c r="P17" s="32"/>
      <c r="Q17" s="49"/>
      <c r="R17" s="32"/>
      <c r="S17" s="33"/>
    </row>
    <row r="18" spans="1:19" ht="72.75" customHeight="1" x14ac:dyDescent="0.25">
      <c r="A18" s="35"/>
      <c r="B18" s="43"/>
      <c r="C18" s="43"/>
      <c r="D18" s="43"/>
      <c r="E18" s="44"/>
      <c r="F18" s="44"/>
      <c r="G18" s="44"/>
      <c r="H18" s="44"/>
      <c r="I18" s="50" t="s">
        <v>49</v>
      </c>
      <c r="J18" s="28" t="s">
        <v>50</v>
      </c>
      <c r="K18" s="28" t="s">
        <v>42</v>
      </c>
      <c r="L18" s="37"/>
      <c r="M18" s="36"/>
      <c r="N18" s="36"/>
      <c r="O18" s="51"/>
      <c r="P18" s="36"/>
      <c r="Q18" s="52"/>
      <c r="R18" s="36"/>
      <c r="S18" s="37"/>
    </row>
    <row r="19" spans="1:19" ht="46.5" customHeight="1" x14ac:dyDescent="0.25">
      <c r="A19" s="24">
        <v>6</v>
      </c>
      <c r="B19" s="43">
        <v>3</v>
      </c>
      <c r="C19" s="43">
        <v>1</v>
      </c>
      <c r="D19" s="43">
        <v>6</v>
      </c>
      <c r="E19" s="44" t="s">
        <v>81</v>
      </c>
      <c r="F19" s="44" t="s">
        <v>82</v>
      </c>
      <c r="G19" s="44" t="s">
        <v>83</v>
      </c>
      <c r="H19" s="44" t="s">
        <v>84</v>
      </c>
      <c r="I19" s="27" t="s">
        <v>41</v>
      </c>
      <c r="J19" s="28">
        <v>1</v>
      </c>
      <c r="K19" s="28" t="s">
        <v>42</v>
      </c>
      <c r="L19" s="44" t="s">
        <v>85</v>
      </c>
      <c r="M19" s="43" t="s">
        <v>44</v>
      </c>
      <c r="N19" s="43" t="s">
        <v>45</v>
      </c>
      <c r="O19" s="53">
        <f>37300+10110</f>
        <v>47410</v>
      </c>
      <c r="P19" s="43" t="s">
        <v>45</v>
      </c>
      <c r="Q19" s="53">
        <f>37300</f>
        <v>37300</v>
      </c>
      <c r="R19" s="43" t="s">
        <v>45</v>
      </c>
      <c r="S19" s="44" t="s">
        <v>86</v>
      </c>
    </row>
    <row r="20" spans="1:19" ht="30" x14ac:dyDescent="0.25">
      <c r="A20" s="31"/>
      <c r="B20" s="43"/>
      <c r="C20" s="43"/>
      <c r="D20" s="43"/>
      <c r="E20" s="44"/>
      <c r="F20" s="44"/>
      <c r="G20" s="44"/>
      <c r="H20" s="44"/>
      <c r="I20" s="27" t="s">
        <v>47</v>
      </c>
      <c r="J20" s="28" t="s">
        <v>87</v>
      </c>
      <c r="K20" s="28" t="s">
        <v>48</v>
      </c>
      <c r="L20" s="44"/>
      <c r="M20" s="43"/>
      <c r="N20" s="43"/>
      <c r="O20" s="53"/>
      <c r="P20" s="43"/>
      <c r="Q20" s="53"/>
      <c r="R20" s="43"/>
      <c r="S20" s="44"/>
    </row>
    <row r="21" spans="1:19" ht="36.75" customHeight="1" x14ac:dyDescent="0.25">
      <c r="A21" s="31"/>
      <c r="B21" s="43"/>
      <c r="C21" s="43"/>
      <c r="D21" s="43"/>
      <c r="E21" s="44"/>
      <c r="F21" s="44"/>
      <c r="G21" s="44"/>
      <c r="H21" s="44"/>
      <c r="I21" s="28" t="s">
        <v>88</v>
      </c>
      <c r="J21" s="28">
        <v>1</v>
      </c>
      <c r="K21" s="28" t="s">
        <v>42</v>
      </c>
      <c r="L21" s="44"/>
      <c r="M21" s="43"/>
      <c r="N21" s="43"/>
      <c r="O21" s="53"/>
      <c r="P21" s="43"/>
      <c r="Q21" s="53"/>
      <c r="R21" s="43"/>
      <c r="S21" s="44"/>
    </row>
    <row r="22" spans="1:19" ht="42" customHeight="1" x14ac:dyDescent="0.25">
      <c r="A22" s="31"/>
      <c r="B22" s="43"/>
      <c r="C22" s="43"/>
      <c r="D22" s="43"/>
      <c r="E22" s="44"/>
      <c r="F22" s="44"/>
      <c r="G22" s="44"/>
      <c r="H22" s="44"/>
      <c r="I22" s="27" t="s">
        <v>89</v>
      </c>
      <c r="J22" s="28" t="s">
        <v>90</v>
      </c>
      <c r="K22" s="28" t="s">
        <v>48</v>
      </c>
      <c r="L22" s="44"/>
      <c r="M22" s="43"/>
      <c r="N22" s="43"/>
      <c r="O22" s="53"/>
      <c r="P22" s="43"/>
      <c r="Q22" s="53"/>
      <c r="R22" s="43"/>
      <c r="S22" s="44"/>
    </row>
    <row r="23" spans="1:19" ht="45" x14ac:dyDescent="0.25">
      <c r="A23" s="31"/>
      <c r="B23" s="43"/>
      <c r="C23" s="43"/>
      <c r="D23" s="43"/>
      <c r="E23" s="44"/>
      <c r="F23" s="44"/>
      <c r="G23" s="44"/>
      <c r="H23" s="44"/>
      <c r="I23" s="27" t="s">
        <v>91</v>
      </c>
      <c r="J23" s="28">
        <v>1</v>
      </c>
      <c r="K23" s="28" t="s">
        <v>42</v>
      </c>
      <c r="L23" s="44"/>
      <c r="M23" s="43"/>
      <c r="N23" s="43"/>
      <c r="O23" s="53"/>
      <c r="P23" s="43"/>
      <c r="Q23" s="53"/>
      <c r="R23" s="43"/>
      <c r="S23" s="44"/>
    </row>
    <row r="24" spans="1:19" ht="30" x14ac:dyDescent="0.25">
      <c r="A24" s="31"/>
      <c r="B24" s="43"/>
      <c r="C24" s="43"/>
      <c r="D24" s="43"/>
      <c r="E24" s="44"/>
      <c r="F24" s="44"/>
      <c r="G24" s="44"/>
      <c r="H24" s="44"/>
      <c r="I24" s="27" t="s">
        <v>92</v>
      </c>
      <c r="J24" s="28">
        <v>1000</v>
      </c>
      <c r="K24" s="28" t="s">
        <v>42</v>
      </c>
      <c r="L24" s="44"/>
      <c r="M24" s="43"/>
      <c r="N24" s="43"/>
      <c r="O24" s="53"/>
      <c r="P24" s="43"/>
      <c r="Q24" s="53"/>
      <c r="R24" s="43"/>
      <c r="S24" s="44"/>
    </row>
    <row r="25" spans="1:19" ht="34.5" customHeight="1" x14ac:dyDescent="0.25">
      <c r="A25" s="35"/>
      <c r="B25" s="43"/>
      <c r="C25" s="43"/>
      <c r="D25" s="43"/>
      <c r="E25" s="44"/>
      <c r="F25" s="44"/>
      <c r="G25" s="44"/>
      <c r="H25" s="44"/>
      <c r="I25" s="27" t="s">
        <v>93</v>
      </c>
      <c r="J25" s="54" t="s">
        <v>94</v>
      </c>
      <c r="K25" s="28" t="s">
        <v>42</v>
      </c>
      <c r="L25" s="44"/>
      <c r="M25" s="43"/>
      <c r="N25" s="43"/>
      <c r="O25" s="53"/>
      <c r="P25" s="43"/>
      <c r="Q25" s="53"/>
      <c r="R25" s="43"/>
      <c r="S25" s="44"/>
    </row>
    <row r="26" spans="1:19" ht="108.75" customHeight="1" x14ac:dyDescent="0.25">
      <c r="A26" s="24">
        <v>7</v>
      </c>
      <c r="B26" s="25">
        <v>1</v>
      </c>
      <c r="C26" s="25">
        <v>5</v>
      </c>
      <c r="D26" s="25">
        <v>11</v>
      </c>
      <c r="E26" s="26" t="s">
        <v>95</v>
      </c>
      <c r="F26" s="26" t="s">
        <v>96</v>
      </c>
      <c r="G26" s="26" t="s">
        <v>97</v>
      </c>
      <c r="H26" s="25" t="s">
        <v>98</v>
      </c>
      <c r="I26" s="28" t="s">
        <v>99</v>
      </c>
      <c r="J26" s="28">
        <v>9</v>
      </c>
      <c r="K26" s="28" t="s">
        <v>42</v>
      </c>
      <c r="L26" s="26" t="s">
        <v>100</v>
      </c>
      <c r="M26" s="25" t="s">
        <v>44</v>
      </c>
      <c r="N26" s="25" t="s">
        <v>45</v>
      </c>
      <c r="O26" s="29">
        <f>19649.25+2746.15</f>
        <v>22395.4</v>
      </c>
      <c r="P26" s="25" t="s">
        <v>45</v>
      </c>
      <c r="Q26" s="29">
        <f>19649.25</f>
        <v>19649.25</v>
      </c>
      <c r="R26" s="25" t="s">
        <v>45</v>
      </c>
      <c r="S26" s="25" t="s">
        <v>101</v>
      </c>
    </row>
    <row r="27" spans="1:19" s="30" customFormat="1" ht="44.25" customHeight="1" x14ac:dyDescent="0.25">
      <c r="A27" s="35"/>
      <c r="B27" s="36"/>
      <c r="C27" s="36"/>
      <c r="D27" s="36"/>
      <c r="E27" s="37"/>
      <c r="F27" s="37"/>
      <c r="G27" s="37"/>
      <c r="H27" s="36"/>
      <c r="I27" s="27" t="s">
        <v>102</v>
      </c>
      <c r="J27" s="28">
        <f>25*9</f>
        <v>225</v>
      </c>
      <c r="K27" s="28" t="s">
        <v>48</v>
      </c>
      <c r="L27" s="37"/>
      <c r="M27" s="36"/>
      <c r="N27" s="36"/>
      <c r="O27" s="39"/>
      <c r="P27" s="36"/>
      <c r="Q27" s="39"/>
      <c r="R27" s="36"/>
      <c r="S27" s="36"/>
    </row>
    <row r="28" spans="1:19" ht="60.75" customHeight="1" x14ac:dyDescent="0.25">
      <c r="A28" s="55">
        <v>8</v>
      </c>
      <c r="B28" s="43">
        <v>6</v>
      </c>
      <c r="C28" s="43">
        <v>5</v>
      </c>
      <c r="D28" s="43">
        <v>4</v>
      </c>
      <c r="E28" s="44" t="s">
        <v>103</v>
      </c>
      <c r="F28" s="44" t="s">
        <v>104</v>
      </c>
      <c r="G28" s="44" t="s">
        <v>105</v>
      </c>
      <c r="H28" s="44" t="s">
        <v>98</v>
      </c>
      <c r="I28" s="44" t="s">
        <v>99</v>
      </c>
      <c r="J28" s="44">
        <v>2</v>
      </c>
      <c r="K28" s="43" t="s">
        <v>42</v>
      </c>
      <c r="L28" s="44" t="s">
        <v>106</v>
      </c>
      <c r="M28" s="43" t="s">
        <v>45</v>
      </c>
      <c r="N28" s="43" t="s">
        <v>107</v>
      </c>
      <c r="O28" s="53" t="s">
        <v>45</v>
      </c>
      <c r="P28" s="56">
        <f>80000+8000</f>
        <v>88000</v>
      </c>
      <c r="Q28" s="53" t="s">
        <v>45</v>
      </c>
      <c r="R28" s="57">
        <f>80000</f>
        <v>80000</v>
      </c>
      <c r="S28" s="44" t="s">
        <v>108</v>
      </c>
    </row>
    <row r="29" spans="1:19" ht="60.75" customHeight="1" x14ac:dyDescent="0.25">
      <c r="A29" s="55"/>
      <c r="B29" s="43"/>
      <c r="C29" s="43"/>
      <c r="D29" s="43"/>
      <c r="E29" s="44"/>
      <c r="F29" s="44"/>
      <c r="G29" s="44"/>
      <c r="H29" s="44"/>
      <c r="I29" s="44"/>
      <c r="J29" s="44"/>
      <c r="K29" s="43"/>
      <c r="L29" s="44"/>
      <c r="M29" s="43"/>
      <c r="N29" s="43"/>
      <c r="O29" s="53"/>
      <c r="P29" s="56"/>
      <c r="Q29" s="53"/>
      <c r="R29" s="57"/>
      <c r="S29" s="44"/>
    </row>
    <row r="30" spans="1:19" ht="60.75" customHeight="1" x14ac:dyDescent="0.25">
      <c r="A30" s="55"/>
      <c r="B30" s="43"/>
      <c r="C30" s="43"/>
      <c r="D30" s="43"/>
      <c r="E30" s="44"/>
      <c r="F30" s="44"/>
      <c r="G30" s="44"/>
      <c r="H30" s="44"/>
      <c r="I30" s="44"/>
      <c r="J30" s="44"/>
      <c r="K30" s="43"/>
      <c r="L30" s="44"/>
      <c r="M30" s="43"/>
      <c r="N30" s="43"/>
      <c r="O30" s="53"/>
      <c r="P30" s="56"/>
      <c r="Q30" s="53"/>
      <c r="R30" s="57"/>
      <c r="S30" s="44"/>
    </row>
    <row r="31" spans="1:19" ht="60.75" customHeight="1" x14ac:dyDescent="0.25">
      <c r="A31" s="55"/>
      <c r="B31" s="43"/>
      <c r="C31" s="43"/>
      <c r="D31" s="43"/>
      <c r="E31" s="44"/>
      <c r="F31" s="44"/>
      <c r="G31" s="44"/>
      <c r="H31" s="44"/>
      <c r="I31" s="27" t="s">
        <v>102</v>
      </c>
      <c r="J31" s="27">
        <f>28+48</f>
        <v>76</v>
      </c>
      <c r="K31" s="28" t="s">
        <v>48</v>
      </c>
      <c r="L31" s="44"/>
      <c r="M31" s="43"/>
      <c r="N31" s="43"/>
      <c r="O31" s="53"/>
      <c r="P31" s="56"/>
      <c r="Q31" s="53"/>
      <c r="R31" s="57"/>
      <c r="S31" s="44"/>
    </row>
    <row r="32" spans="1:19" ht="67.5" customHeight="1" x14ac:dyDescent="0.25">
      <c r="A32" s="58">
        <v>9</v>
      </c>
      <c r="B32" s="26">
        <v>1</v>
      </c>
      <c r="C32" s="26">
        <v>1</v>
      </c>
      <c r="D32" s="26">
        <v>6</v>
      </c>
      <c r="E32" s="26" t="s">
        <v>109</v>
      </c>
      <c r="F32" s="26" t="s">
        <v>110</v>
      </c>
      <c r="G32" s="26" t="s">
        <v>111</v>
      </c>
      <c r="H32" s="26" t="s">
        <v>112</v>
      </c>
      <c r="I32" s="27" t="s">
        <v>113</v>
      </c>
      <c r="J32" s="27">
        <v>1</v>
      </c>
      <c r="K32" s="27" t="s">
        <v>42</v>
      </c>
      <c r="L32" s="26" t="s">
        <v>114</v>
      </c>
      <c r="M32" s="26" t="s">
        <v>45</v>
      </c>
      <c r="N32" s="26" t="s">
        <v>107</v>
      </c>
      <c r="O32" s="59" t="s">
        <v>45</v>
      </c>
      <c r="P32" s="60">
        <f>27178.96+14874.94</f>
        <v>42053.9</v>
      </c>
      <c r="Q32" s="59" t="s">
        <v>45</v>
      </c>
      <c r="R32" s="60">
        <v>27178.959999999999</v>
      </c>
      <c r="S32" s="44" t="s">
        <v>115</v>
      </c>
    </row>
    <row r="33" spans="1:19" ht="67.5" customHeight="1" x14ac:dyDescent="0.25">
      <c r="A33" s="61"/>
      <c r="B33" s="33"/>
      <c r="C33" s="33"/>
      <c r="D33" s="33"/>
      <c r="E33" s="33"/>
      <c r="F33" s="33"/>
      <c r="G33" s="33"/>
      <c r="H33" s="33"/>
      <c r="I33" s="27" t="s">
        <v>116</v>
      </c>
      <c r="J33" s="27">
        <v>50</v>
      </c>
      <c r="K33" s="27" t="s">
        <v>48</v>
      </c>
      <c r="L33" s="33"/>
      <c r="M33" s="33"/>
      <c r="N33" s="33"/>
      <c r="O33" s="62"/>
      <c r="P33" s="63"/>
      <c r="Q33" s="62"/>
      <c r="R33" s="63"/>
      <c r="S33" s="44"/>
    </row>
    <row r="34" spans="1:19" ht="67.5" customHeight="1" x14ac:dyDescent="0.25">
      <c r="A34" s="61"/>
      <c r="B34" s="33"/>
      <c r="C34" s="33"/>
      <c r="D34" s="33"/>
      <c r="E34" s="33"/>
      <c r="F34" s="33"/>
      <c r="G34" s="33"/>
      <c r="H34" s="33"/>
      <c r="I34" s="27" t="s">
        <v>117</v>
      </c>
      <c r="J34" s="27" t="s">
        <v>50</v>
      </c>
      <c r="K34" s="27" t="s">
        <v>42</v>
      </c>
      <c r="L34" s="33"/>
      <c r="M34" s="33"/>
      <c r="N34" s="33"/>
      <c r="O34" s="62"/>
      <c r="P34" s="63"/>
      <c r="Q34" s="62"/>
      <c r="R34" s="63"/>
      <c r="S34" s="44"/>
    </row>
    <row r="35" spans="1:19" ht="99" customHeight="1" x14ac:dyDescent="0.25">
      <c r="A35" s="64">
        <v>10</v>
      </c>
      <c r="B35" s="44">
        <v>1</v>
      </c>
      <c r="C35" s="44">
        <v>1</v>
      </c>
      <c r="D35" s="44">
        <v>6</v>
      </c>
      <c r="E35" s="44" t="s">
        <v>118</v>
      </c>
      <c r="F35" s="44" t="s">
        <v>119</v>
      </c>
      <c r="G35" s="44" t="s">
        <v>120</v>
      </c>
      <c r="H35" s="44" t="s">
        <v>71</v>
      </c>
      <c r="I35" s="27" t="s">
        <v>121</v>
      </c>
      <c r="J35" s="27">
        <v>10</v>
      </c>
      <c r="K35" s="27" t="s">
        <v>42</v>
      </c>
      <c r="L35" s="44" t="s">
        <v>122</v>
      </c>
      <c r="M35" s="44" t="s">
        <v>45</v>
      </c>
      <c r="N35" s="44" t="s">
        <v>107</v>
      </c>
      <c r="O35" s="65" t="s">
        <v>45</v>
      </c>
      <c r="P35" s="66">
        <f>91300+24900</f>
        <v>116200</v>
      </c>
      <c r="Q35" s="65" t="s">
        <v>45</v>
      </c>
      <c r="R35" s="67">
        <v>91300</v>
      </c>
      <c r="S35" s="44" t="s">
        <v>123</v>
      </c>
    </row>
    <row r="36" spans="1:19" ht="99" customHeight="1" x14ac:dyDescent="0.25">
      <c r="A36" s="64"/>
      <c r="B36" s="44"/>
      <c r="C36" s="44"/>
      <c r="D36" s="44"/>
      <c r="E36" s="44"/>
      <c r="F36" s="44"/>
      <c r="G36" s="44"/>
      <c r="H36" s="44"/>
      <c r="I36" s="27" t="s">
        <v>124</v>
      </c>
      <c r="J36" s="68">
        <f>4*35000</f>
        <v>140000</v>
      </c>
      <c r="K36" s="27" t="s">
        <v>48</v>
      </c>
      <c r="L36" s="44"/>
      <c r="M36" s="44"/>
      <c r="N36" s="44"/>
      <c r="O36" s="65"/>
      <c r="P36" s="66"/>
      <c r="Q36" s="65"/>
      <c r="R36" s="67"/>
      <c r="S36" s="44"/>
    </row>
    <row r="37" spans="1:19" x14ac:dyDescent="0.25">
      <c r="A37" s="58">
        <v>11</v>
      </c>
      <c r="B37" s="25">
        <v>3</v>
      </c>
      <c r="C37" s="25">
        <v>1</v>
      </c>
      <c r="D37" s="26">
        <v>6</v>
      </c>
      <c r="E37" s="69" t="s">
        <v>125</v>
      </c>
      <c r="F37" s="26" t="s">
        <v>126</v>
      </c>
      <c r="G37" s="26" t="s">
        <v>127</v>
      </c>
      <c r="H37" s="26" t="s">
        <v>128</v>
      </c>
      <c r="I37" s="70" t="s">
        <v>129</v>
      </c>
      <c r="J37" s="27" t="s">
        <v>130</v>
      </c>
      <c r="K37" s="28" t="s">
        <v>42</v>
      </c>
      <c r="L37" s="26" t="s">
        <v>131</v>
      </c>
      <c r="M37" s="26" t="s">
        <v>45</v>
      </c>
      <c r="N37" s="26" t="s">
        <v>107</v>
      </c>
      <c r="O37" s="26" t="s">
        <v>45</v>
      </c>
      <c r="P37" s="60">
        <f>102951+22203.03</f>
        <v>125154.03</v>
      </c>
      <c r="Q37" s="26" t="s">
        <v>45</v>
      </c>
      <c r="R37" s="71">
        <v>102951</v>
      </c>
      <c r="S37" s="26" t="s">
        <v>132</v>
      </c>
    </row>
    <row r="38" spans="1:19" ht="30" x14ac:dyDescent="0.25">
      <c r="A38" s="61"/>
      <c r="B38" s="32"/>
      <c r="C38" s="32"/>
      <c r="D38" s="33"/>
      <c r="E38" s="72"/>
      <c r="F38" s="33"/>
      <c r="G38" s="33"/>
      <c r="H38" s="33"/>
      <c r="I38" s="70" t="s">
        <v>133</v>
      </c>
      <c r="J38" s="70" t="s">
        <v>134</v>
      </c>
      <c r="K38" s="73" t="s">
        <v>48</v>
      </c>
      <c r="L38" s="33"/>
      <c r="M38" s="33"/>
      <c r="N38" s="33"/>
      <c r="O38" s="33"/>
      <c r="P38" s="63"/>
      <c r="Q38" s="33"/>
      <c r="R38" s="74"/>
      <c r="S38" s="33"/>
    </row>
    <row r="39" spans="1:19" ht="75" x14ac:dyDescent="0.25">
      <c r="A39" s="61"/>
      <c r="B39" s="32"/>
      <c r="C39" s="32"/>
      <c r="D39" s="33"/>
      <c r="E39" s="72"/>
      <c r="F39" s="33"/>
      <c r="G39" s="33"/>
      <c r="H39" s="33"/>
      <c r="I39" s="27" t="s">
        <v>135</v>
      </c>
      <c r="J39" s="27" t="s">
        <v>136</v>
      </c>
      <c r="K39" s="27" t="s">
        <v>42</v>
      </c>
      <c r="L39" s="33"/>
      <c r="M39" s="33"/>
      <c r="N39" s="33"/>
      <c r="O39" s="33"/>
      <c r="P39" s="63"/>
      <c r="Q39" s="33"/>
      <c r="R39" s="74"/>
      <c r="S39" s="33"/>
    </row>
    <row r="40" spans="1:19" ht="45" x14ac:dyDescent="0.25">
      <c r="A40" s="61"/>
      <c r="B40" s="32"/>
      <c r="C40" s="32"/>
      <c r="D40" s="33"/>
      <c r="E40" s="72"/>
      <c r="F40" s="33"/>
      <c r="G40" s="33"/>
      <c r="H40" s="33"/>
      <c r="I40" s="27" t="s">
        <v>137</v>
      </c>
      <c r="J40" s="27" t="s">
        <v>138</v>
      </c>
      <c r="K40" s="27" t="s">
        <v>42</v>
      </c>
      <c r="L40" s="33"/>
      <c r="M40" s="33"/>
      <c r="N40" s="33"/>
      <c r="O40" s="33"/>
      <c r="P40" s="63"/>
      <c r="Q40" s="33"/>
      <c r="R40" s="74"/>
      <c r="S40" s="33"/>
    </row>
    <row r="41" spans="1:19" ht="45" x14ac:dyDescent="0.25">
      <c r="A41" s="61"/>
      <c r="B41" s="32"/>
      <c r="C41" s="32"/>
      <c r="D41" s="33"/>
      <c r="E41" s="72"/>
      <c r="F41" s="33"/>
      <c r="G41" s="33"/>
      <c r="H41" s="33"/>
      <c r="I41" s="27" t="s">
        <v>139</v>
      </c>
      <c r="J41" s="68">
        <f>2000+2000</f>
        <v>4000</v>
      </c>
      <c r="K41" s="27" t="s">
        <v>140</v>
      </c>
      <c r="L41" s="33"/>
      <c r="M41" s="33"/>
      <c r="N41" s="33"/>
      <c r="O41" s="33"/>
      <c r="P41" s="63"/>
      <c r="Q41" s="33"/>
      <c r="R41" s="74"/>
      <c r="S41" s="33"/>
    </row>
    <row r="42" spans="1:19" ht="120" x14ac:dyDescent="0.25">
      <c r="A42" s="61"/>
      <c r="B42" s="32"/>
      <c r="C42" s="32"/>
      <c r="D42" s="33"/>
      <c r="E42" s="72"/>
      <c r="F42" s="33"/>
      <c r="G42" s="33"/>
      <c r="H42" s="33"/>
      <c r="I42" s="27" t="s">
        <v>141</v>
      </c>
      <c r="J42" s="28">
        <f>2+41</f>
        <v>43</v>
      </c>
      <c r="K42" s="28" t="s">
        <v>42</v>
      </c>
      <c r="L42" s="33"/>
      <c r="M42" s="33"/>
      <c r="N42" s="33"/>
      <c r="O42" s="33"/>
      <c r="P42" s="63"/>
      <c r="Q42" s="33"/>
      <c r="R42" s="74"/>
      <c r="S42" s="33"/>
    </row>
    <row r="43" spans="1:19" ht="89.25" customHeight="1" x14ac:dyDescent="0.25">
      <c r="A43" s="75"/>
      <c r="B43" s="36"/>
      <c r="C43" s="36"/>
      <c r="D43" s="37"/>
      <c r="E43" s="76"/>
      <c r="F43" s="37"/>
      <c r="G43" s="37"/>
      <c r="H43" s="37"/>
      <c r="I43" s="27" t="s">
        <v>142</v>
      </c>
      <c r="J43" s="77">
        <f>500+500</f>
        <v>1000</v>
      </c>
      <c r="K43" s="73" t="s">
        <v>140</v>
      </c>
      <c r="L43" s="37"/>
      <c r="M43" s="37"/>
      <c r="N43" s="37"/>
      <c r="O43" s="37"/>
      <c r="P43" s="78"/>
      <c r="Q43" s="37"/>
      <c r="R43" s="79"/>
      <c r="S43" s="37"/>
    </row>
    <row r="44" spans="1:19" ht="95.25" customHeight="1" x14ac:dyDescent="0.25">
      <c r="A44" s="58">
        <v>12</v>
      </c>
      <c r="B44" s="26">
        <v>2</v>
      </c>
      <c r="C44" s="26">
        <v>1</v>
      </c>
      <c r="D44" s="26">
        <v>6</v>
      </c>
      <c r="E44" s="26" t="s">
        <v>143</v>
      </c>
      <c r="F44" s="26" t="s">
        <v>144</v>
      </c>
      <c r="G44" s="26" t="s">
        <v>145</v>
      </c>
      <c r="H44" s="26" t="s">
        <v>146</v>
      </c>
      <c r="I44" s="45" t="s">
        <v>41</v>
      </c>
      <c r="J44" s="27">
        <v>1</v>
      </c>
      <c r="K44" s="27" t="s">
        <v>42</v>
      </c>
      <c r="L44" s="26" t="s">
        <v>147</v>
      </c>
      <c r="M44" s="26" t="s">
        <v>45</v>
      </c>
      <c r="N44" s="26" t="s">
        <v>107</v>
      </c>
      <c r="O44" s="59" t="s">
        <v>45</v>
      </c>
      <c r="P44" s="60">
        <f>55965+6346.5</f>
        <v>62311.5</v>
      </c>
      <c r="Q44" s="59" t="s">
        <v>45</v>
      </c>
      <c r="R44" s="71">
        <v>55965</v>
      </c>
      <c r="S44" s="26" t="s">
        <v>148</v>
      </c>
    </row>
    <row r="45" spans="1:19" ht="95.25" customHeight="1" x14ac:dyDescent="0.25">
      <c r="A45" s="61"/>
      <c r="B45" s="33"/>
      <c r="C45" s="33"/>
      <c r="D45" s="33"/>
      <c r="E45" s="33"/>
      <c r="F45" s="33"/>
      <c r="G45" s="33"/>
      <c r="H45" s="33"/>
      <c r="I45" s="80" t="s">
        <v>47</v>
      </c>
      <c r="J45" s="27">
        <v>50</v>
      </c>
      <c r="K45" s="27" t="s">
        <v>48</v>
      </c>
      <c r="L45" s="33"/>
      <c r="M45" s="33"/>
      <c r="N45" s="33"/>
      <c r="O45" s="62"/>
      <c r="P45" s="63"/>
      <c r="Q45" s="62"/>
      <c r="R45" s="74"/>
      <c r="S45" s="33"/>
    </row>
    <row r="46" spans="1:19" ht="95.25" customHeight="1" x14ac:dyDescent="0.25">
      <c r="A46" s="61"/>
      <c r="B46" s="33"/>
      <c r="C46" s="33"/>
      <c r="D46" s="33"/>
      <c r="E46" s="33"/>
      <c r="F46" s="33"/>
      <c r="G46" s="33"/>
      <c r="H46" s="33"/>
      <c r="I46" s="45" t="s">
        <v>117</v>
      </c>
      <c r="J46" s="27" t="s">
        <v>149</v>
      </c>
      <c r="K46" s="27" t="s">
        <v>42</v>
      </c>
      <c r="L46" s="33"/>
      <c r="M46" s="33"/>
      <c r="N46" s="33"/>
      <c r="O46" s="62"/>
      <c r="P46" s="63"/>
      <c r="Q46" s="62"/>
      <c r="R46" s="74"/>
      <c r="S46" s="33"/>
    </row>
    <row r="47" spans="1:19" ht="30" x14ac:dyDescent="0.25">
      <c r="A47" s="58">
        <v>13</v>
      </c>
      <c r="B47" s="26">
        <v>6</v>
      </c>
      <c r="C47" s="26">
        <v>1</v>
      </c>
      <c r="D47" s="26">
        <v>6</v>
      </c>
      <c r="E47" s="26" t="s">
        <v>150</v>
      </c>
      <c r="F47" s="26" t="s">
        <v>151</v>
      </c>
      <c r="G47" s="26" t="s">
        <v>152</v>
      </c>
      <c r="H47" s="26" t="s">
        <v>153</v>
      </c>
      <c r="I47" s="45" t="s">
        <v>154</v>
      </c>
      <c r="J47" s="27">
        <v>1</v>
      </c>
      <c r="K47" s="27" t="s">
        <v>42</v>
      </c>
      <c r="L47" s="26" t="s">
        <v>155</v>
      </c>
      <c r="M47" s="26" t="s">
        <v>45</v>
      </c>
      <c r="N47" s="26" t="s">
        <v>107</v>
      </c>
      <c r="O47" s="59" t="s">
        <v>45</v>
      </c>
      <c r="P47" s="60">
        <f>26445.5+2650.55</f>
        <v>29096.05</v>
      </c>
      <c r="Q47" s="59" t="s">
        <v>45</v>
      </c>
      <c r="R47" s="60">
        <v>26445.5</v>
      </c>
      <c r="S47" s="26" t="s">
        <v>59</v>
      </c>
    </row>
    <row r="48" spans="1:19" ht="30" x14ac:dyDescent="0.25">
      <c r="A48" s="61"/>
      <c r="B48" s="33"/>
      <c r="C48" s="33"/>
      <c r="D48" s="33"/>
      <c r="E48" s="33"/>
      <c r="F48" s="33"/>
      <c r="G48" s="33"/>
      <c r="H48" s="33"/>
      <c r="I48" s="80" t="s">
        <v>156</v>
      </c>
      <c r="J48" s="27">
        <v>32</v>
      </c>
      <c r="K48" s="27" t="s">
        <v>48</v>
      </c>
      <c r="L48" s="33"/>
      <c r="M48" s="33"/>
      <c r="N48" s="33"/>
      <c r="O48" s="62"/>
      <c r="P48" s="63"/>
      <c r="Q48" s="62"/>
      <c r="R48" s="63"/>
      <c r="S48" s="33"/>
    </row>
    <row r="49" spans="1:19" ht="67.5" customHeight="1" x14ac:dyDescent="0.25">
      <c r="A49" s="58">
        <v>14</v>
      </c>
      <c r="B49" s="26">
        <v>6</v>
      </c>
      <c r="C49" s="26">
        <v>3</v>
      </c>
      <c r="D49" s="26">
        <v>10</v>
      </c>
      <c r="E49" s="26" t="s">
        <v>157</v>
      </c>
      <c r="F49" s="26" t="s">
        <v>158</v>
      </c>
      <c r="G49" s="26" t="s">
        <v>159</v>
      </c>
      <c r="H49" s="26" t="s">
        <v>160</v>
      </c>
      <c r="I49" s="45" t="s">
        <v>161</v>
      </c>
      <c r="J49" s="27">
        <v>1</v>
      </c>
      <c r="K49" s="27" t="s">
        <v>42</v>
      </c>
      <c r="L49" s="26" t="s">
        <v>162</v>
      </c>
      <c r="M49" s="26" t="s">
        <v>45</v>
      </c>
      <c r="N49" s="26" t="s">
        <v>107</v>
      </c>
      <c r="O49" s="59" t="s">
        <v>45</v>
      </c>
      <c r="P49" s="60">
        <v>49225.84</v>
      </c>
      <c r="Q49" s="59" t="s">
        <v>45</v>
      </c>
      <c r="R49" s="60">
        <v>49225.84</v>
      </c>
      <c r="S49" s="26" t="s">
        <v>163</v>
      </c>
    </row>
    <row r="50" spans="1:19" ht="67.5" customHeight="1" x14ac:dyDescent="0.25">
      <c r="A50" s="61"/>
      <c r="B50" s="33"/>
      <c r="C50" s="33"/>
      <c r="D50" s="33"/>
      <c r="E50" s="33"/>
      <c r="F50" s="33"/>
      <c r="G50" s="33"/>
      <c r="H50" s="33"/>
      <c r="I50" s="27" t="s">
        <v>164</v>
      </c>
      <c r="J50" s="27">
        <v>10</v>
      </c>
      <c r="K50" s="27" t="s">
        <v>165</v>
      </c>
      <c r="L50" s="33"/>
      <c r="M50" s="33"/>
      <c r="N50" s="33"/>
      <c r="O50" s="62"/>
      <c r="P50" s="63"/>
      <c r="Q50" s="62"/>
      <c r="R50" s="63"/>
      <c r="S50" s="33"/>
    </row>
    <row r="51" spans="1:19" ht="67.5" customHeight="1" x14ac:dyDescent="0.25">
      <c r="A51" s="61"/>
      <c r="B51" s="33"/>
      <c r="C51" s="33"/>
      <c r="D51" s="33"/>
      <c r="E51" s="33"/>
      <c r="F51" s="33"/>
      <c r="G51" s="33"/>
      <c r="H51" s="33"/>
      <c r="I51" s="80" t="s">
        <v>117</v>
      </c>
      <c r="J51" s="27" t="s">
        <v>166</v>
      </c>
      <c r="K51" s="27" t="s">
        <v>42</v>
      </c>
      <c r="L51" s="33"/>
      <c r="M51" s="33"/>
      <c r="N51" s="33"/>
      <c r="O51" s="62"/>
      <c r="P51" s="63"/>
      <c r="Q51" s="62"/>
      <c r="R51" s="63"/>
      <c r="S51" s="33"/>
    </row>
    <row r="52" spans="1:19" ht="67.5" customHeight="1" x14ac:dyDescent="0.25">
      <c r="A52" s="61"/>
      <c r="B52" s="33"/>
      <c r="C52" s="33"/>
      <c r="D52" s="33"/>
      <c r="E52" s="33"/>
      <c r="F52" s="33"/>
      <c r="G52" s="33"/>
      <c r="H52" s="33"/>
      <c r="I52" s="27" t="s">
        <v>167</v>
      </c>
      <c r="J52" s="27">
        <v>5</v>
      </c>
      <c r="K52" s="27" t="s">
        <v>42</v>
      </c>
      <c r="L52" s="33"/>
      <c r="M52" s="33"/>
      <c r="N52" s="33"/>
      <c r="O52" s="62"/>
      <c r="P52" s="63"/>
      <c r="Q52" s="62"/>
      <c r="R52" s="63"/>
      <c r="S52" s="33"/>
    </row>
    <row r="53" spans="1:19" ht="67.5" customHeight="1" x14ac:dyDescent="0.25">
      <c r="A53" s="61"/>
      <c r="B53" s="33"/>
      <c r="C53" s="33"/>
      <c r="D53" s="33"/>
      <c r="E53" s="33"/>
      <c r="F53" s="33"/>
      <c r="G53" s="33"/>
      <c r="H53" s="33"/>
      <c r="I53" s="45" t="s">
        <v>168</v>
      </c>
      <c r="J53" s="68">
        <v>20000</v>
      </c>
      <c r="K53" s="27" t="s">
        <v>48</v>
      </c>
      <c r="L53" s="33"/>
      <c r="M53" s="33"/>
      <c r="N53" s="33"/>
      <c r="O53" s="62"/>
      <c r="P53" s="63"/>
      <c r="Q53" s="62"/>
      <c r="R53" s="63"/>
      <c r="S53" s="33"/>
    </row>
    <row r="54" spans="1:19" ht="67.5" customHeight="1" x14ac:dyDescent="0.25">
      <c r="A54" s="61"/>
      <c r="B54" s="33"/>
      <c r="C54" s="33"/>
      <c r="D54" s="33"/>
      <c r="E54" s="33"/>
      <c r="F54" s="33"/>
      <c r="G54" s="33"/>
      <c r="H54" s="33"/>
      <c r="I54" s="45" t="s">
        <v>169</v>
      </c>
      <c r="J54" s="27">
        <v>1</v>
      </c>
      <c r="K54" s="27" t="s">
        <v>42</v>
      </c>
      <c r="L54" s="33"/>
      <c r="M54" s="33"/>
      <c r="N54" s="33"/>
      <c r="O54" s="62"/>
      <c r="P54" s="63"/>
      <c r="Q54" s="62"/>
      <c r="R54" s="63"/>
      <c r="S54" s="33"/>
    </row>
    <row r="55" spans="1:19" ht="67.5" customHeight="1" x14ac:dyDescent="0.25">
      <c r="A55" s="75"/>
      <c r="B55" s="37"/>
      <c r="C55" s="37"/>
      <c r="D55" s="37"/>
      <c r="E55" s="37"/>
      <c r="F55" s="37"/>
      <c r="G55" s="37"/>
      <c r="H55" s="37"/>
      <c r="I55" s="45" t="s">
        <v>170</v>
      </c>
      <c r="J55" s="27">
        <v>1605</v>
      </c>
      <c r="K55" s="27" t="s">
        <v>140</v>
      </c>
      <c r="L55" s="37"/>
      <c r="M55" s="37"/>
      <c r="N55" s="37"/>
      <c r="O55" s="81"/>
      <c r="P55" s="78"/>
      <c r="Q55" s="81"/>
      <c r="R55" s="78"/>
      <c r="S55" s="37"/>
    </row>
    <row r="56" spans="1:19" ht="68.25" customHeight="1" x14ac:dyDescent="0.25">
      <c r="A56" s="58">
        <v>15</v>
      </c>
      <c r="B56" s="26">
        <v>1</v>
      </c>
      <c r="C56" s="26">
        <v>1</v>
      </c>
      <c r="D56" s="26">
        <v>13</v>
      </c>
      <c r="E56" s="26" t="s">
        <v>171</v>
      </c>
      <c r="F56" s="26" t="s">
        <v>96</v>
      </c>
      <c r="G56" s="26" t="s">
        <v>172</v>
      </c>
      <c r="H56" s="26" t="s">
        <v>173</v>
      </c>
      <c r="I56" s="45" t="s">
        <v>174</v>
      </c>
      <c r="J56" s="27">
        <v>11</v>
      </c>
      <c r="K56" s="27" t="s">
        <v>42</v>
      </c>
      <c r="L56" s="26" t="s">
        <v>175</v>
      </c>
      <c r="M56" s="26" t="s">
        <v>45</v>
      </c>
      <c r="N56" s="26" t="s">
        <v>107</v>
      </c>
      <c r="O56" s="59" t="s">
        <v>45</v>
      </c>
      <c r="P56" s="60">
        <f>4960.15+24015.75</f>
        <v>28975.9</v>
      </c>
      <c r="Q56" s="59" t="s">
        <v>45</v>
      </c>
      <c r="R56" s="71">
        <v>24015.75</v>
      </c>
      <c r="S56" s="26" t="s">
        <v>176</v>
      </c>
    </row>
    <row r="57" spans="1:19" ht="68.25" customHeight="1" x14ac:dyDescent="0.25">
      <c r="A57" s="61"/>
      <c r="B57" s="33"/>
      <c r="C57" s="33"/>
      <c r="D57" s="33"/>
      <c r="E57" s="33"/>
      <c r="F57" s="33"/>
      <c r="G57" s="33"/>
      <c r="H57" s="33"/>
      <c r="I57" s="80" t="s">
        <v>177</v>
      </c>
      <c r="J57" s="27">
        <f>25*11</f>
        <v>275</v>
      </c>
      <c r="K57" s="27" t="s">
        <v>48</v>
      </c>
      <c r="L57" s="33"/>
      <c r="M57" s="33"/>
      <c r="N57" s="33"/>
      <c r="O57" s="62"/>
      <c r="P57" s="63"/>
      <c r="Q57" s="62"/>
      <c r="R57" s="74"/>
      <c r="S57" s="33"/>
    </row>
    <row r="58" spans="1:19" ht="69.75" customHeight="1" x14ac:dyDescent="0.25">
      <c r="A58" s="58">
        <v>16</v>
      </c>
      <c r="B58" s="26">
        <v>2</v>
      </c>
      <c r="C58" s="26">
        <v>1</v>
      </c>
      <c r="D58" s="26">
        <v>13</v>
      </c>
      <c r="E58" s="26" t="s">
        <v>178</v>
      </c>
      <c r="F58" s="26" t="s">
        <v>179</v>
      </c>
      <c r="G58" s="26" t="s">
        <v>180</v>
      </c>
      <c r="H58" s="26" t="s">
        <v>98</v>
      </c>
      <c r="I58" s="45" t="s">
        <v>99</v>
      </c>
      <c r="J58" s="27">
        <v>1</v>
      </c>
      <c r="K58" s="27" t="s">
        <v>42</v>
      </c>
      <c r="L58" s="26" t="s">
        <v>181</v>
      </c>
      <c r="M58" s="26" t="s">
        <v>45</v>
      </c>
      <c r="N58" s="26" t="s">
        <v>107</v>
      </c>
      <c r="O58" s="59" t="s">
        <v>45</v>
      </c>
      <c r="P58" s="82">
        <f>3200+18450</f>
        <v>21650</v>
      </c>
      <c r="Q58" s="59" t="s">
        <v>45</v>
      </c>
      <c r="R58" s="71">
        <v>18450</v>
      </c>
      <c r="S58" s="26" t="s">
        <v>182</v>
      </c>
    </row>
    <row r="59" spans="1:19" ht="69.75" customHeight="1" x14ac:dyDescent="0.25">
      <c r="A59" s="61"/>
      <c r="B59" s="33"/>
      <c r="C59" s="33"/>
      <c r="D59" s="33"/>
      <c r="E59" s="33"/>
      <c r="F59" s="33"/>
      <c r="G59" s="33"/>
      <c r="H59" s="33"/>
      <c r="I59" s="80" t="s">
        <v>102</v>
      </c>
      <c r="J59" s="27">
        <v>25</v>
      </c>
      <c r="K59" s="27" t="s">
        <v>48</v>
      </c>
      <c r="L59" s="33"/>
      <c r="M59" s="33"/>
      <c r="N59" s="33"/>
      <c r="O59" s="62"/>
      <c r="P59" s="83"/>
      <c r="Q59" s="62"/>
      <c r="R59" s="74"/>
      <c r="S59" s="33"/>
    </row>
    <row r="60" spans="1:19" x14ac:dyDescent="0.25">
      <c r="A60" s="58">
        <v>17</v>
      </c>
      <c r="B60" s="26">
        <v>6</v>
      </c>
      <c r="C60" s="26">
        <v>1.3</v>
      </c>
      <c r="D60" s="26">
        <v>13</v>
      </c>
      <c r="E60" s="26" t="s">
        <v>183</v>
      </c>
      <c r="F60" s="26" t="s">
        <v>184</v>
      </c>
      <c r="G60" s="26" t="s">
        <v>185</v>
      </c>
      <c r="H60" s="26" t="s">
        <v>186</v>
      </c>
      <c r="I60" s="45" t="s">
        <v>187</v>
      </c>
      <c r="J60" s="27">
        <v>1</v>
      </c>
      <c r="K60" s="27" t="s">
        <v>42</v>
      </c>
      <c r="L60" s="26" t="s">
        <v>188</v>
      </c>
      <c r="M60" s="26" t="s">
        <v>45</v>
      </c>
      <c r="N60" s="26" t="s">
        <v>107</v>
      </c>
      <c r="O60" s="59" t="s">
        <v>45</v>
      </c>
      <c r="P60" s="60">
        <f>7005.2+68250</f>
        <v>75255.199999999997</v>
      </c>
      <c r="Q60" s="59" t="s">
        <v>45</v>
      </c>
      <c r="R60" s="71">
        <v>68250</v>
      </c>
      <c r="S60" s="26" t="s">
        <v>189</v>
      </c>
    </row>
    <row r="61" spans="1:19" ht="30" x14ac:dyDescent="0.25">
      <c r="A61" s="61"/>
      <c r="B61" s="33"/>
      <c r="C61" s="33"/>
      <c r="D61" s="33"/>
      <c r="E61" s="33"/>
      <c r="F61" s="33"/>
      <c r="G61" s="33"/>
      <c r="H61" s="33"/>
      <c r="I61" s="80" t="s">
        <v>190</v>
      </c>
      <c r="J61" s="27">
        <v>100</v>
      </c>
      <c r="K61" s="27" t="s">
        <v>48</v>
      </c>
      <c r="L61" s="33"/>
      <c r="M61" s="33"/>
      <c r="N61" s="33"/>
      <c r="O61" s="62"/>
      <c r="P61" s="63"/>
      <c r="Q61" s="62"/>
      <c r="R61" s="74"/>
      <c r="S61" s="33"/>
    </row>
    <row r="62" spans="1:19" ht="75" x14ac:dyDescent="0.25">
      <c r="A62" s="61"/>
      <c r="B62" s="33"/>
      <c r="C62" s="33"/>
      <c r="D62" s="33"/>
      <c r="E62" s="33"/>
      <c r="F62" s="33"/>
      <c r="G62" s="33"/>
      <c r="H62" s="33"/>
      <c r="I62" s="27" t="s">
        <v>135</v>
      </c>
      <c r="J62" s="27" t="s">
        <v>191</v>
      </c>
      <c r="K62" s="27" t="s">
        <v>42</v>
      </c>
      <c r="L62" s="33"/>
      <c r="M62" s="33"/>
      <c r="N62" s="33"/>
      <c r="O62" s="62"/>
      <c r="P62" s="63"/>
      <c r="Q62" s="62"/>
      <c r="R62" s="74"/>
      <c r="S62" s="33"/>
    </row>
    <row r="63" spans="1:19" x14ac:dyDescent="0.25">
      <c r="A63" s="61"/>
      <c r="B63" s="33"/>
      <c r="C63" s="33"/>
      <c r="D63" s="33"/>
      <c r="E63" s="33"/>
      <c r="F63" s="33"/>
      <c r="G63" s="33"/>
      <c r="H63" s="33"/>
      <c r="I63" s="80" t="s">
        <v>71</v>
      </c>
      <c r="J63" s="27">
        <f>2+1</f>
        <v>3</v>
      </c>
      <c r="K63" s="27" t="s">
        <v>42</v>
      </c>
      <c r="L63" s="33"/>
      <c r="M63" s="33"/>
      <c r="N63" s="33"/>
      <c r="O63" s="62"/>
      <c r="P63" s="63"/>
      <c r="Q63" s="62"/>
      <c r="R63" s="74"/>
      <c r="S63" s="33"/>
    </row>
    <row r="64" spans="1:19" ht="30" x14ac:dyDescent="0.25">
      <c r="A64" s="61"/>
      <c r="B64" s="33"/>
      <c r="C64" s="33"/>
      <c r="D64" s="33"/>
      <c r="E64" s="33"/>
      <c r="F64" s="33"/>
      <c r="G64" s="33"/>
      <c r="H64" s="33"/>
      <c r="I64" s="45" t="s">
        <v>124</v>
      </c>
      <c r="J64" s="68">
        <f>8000+24000</f>
        <v>32000</v>
      </c>
      <c r="K64" s="27" t="s">
        <v>48</v>
      </c>
      <c r="L64" s="33"/>
      <c r="M64" s="33"/>
      <c r="N64" s="33"/>
      <c r="O64" s="62"/>
      <c r="P64" s="63"/>
      <c r="Q64" s="62"/>
      <c r="R64" s="74"/>
      <c r="S64" s="33"/>
    </row>
    <row r="65" spans="1:19" x14ac:dyDescent="0.25">
      <c r="A65" s="61"/>
      <c r="B65" s="33"/>
      <c r="C65" s="33"/>
      <c r="D65" s="33"/>
      <c r="E65" s="33"/>
      <c r="F65" s="33"/>
      <c r="G65" s="33"/>
      <c r="H65" s="33"/>
      <c r="I65" s="28" t="s">
        <v>192</v>
      </c>
      <c r="J65" s="27">
        <v>2</v>
      </c>
      <c r="K65" s="27" t="s">
        <v>42</v>
      </c>
      <c r="L65" s="33"/>
      <c r="M65" s="33"/>
      <c r="N65" s="33"/>
      <c r="O65" s="62"/>
      <c r="P65" s="63"/>
      <c r="Q65" s="62"/>
      <c r="R65" s="74"/>
      <c r="S65" s="33"/>
    </row>
    <row r="66" spans="1:19" ht="30" x14ac:dyDescent="0.25">
      <c r="A66" s="61"/>
      <c r="B66" s="33"/>
      <c r="C66" s="33"/>
      <c r="D66" s="33"/>
      <c r="E66" s="33"/>
      <c r="F66" s="33"/>
      <c r="G66" s="33"/>
      <c r="H66" s="33"/>
      <c r="I66" s="80" t="s">
        <v>193</v>
      </c>
      <c r="J66" s="84">
        <v>100</v>
      </c>
      <c r="K66" s="84" t="s">
        <v>42</v>
      </c>
      <c r="L66" s="33"/>
      <c r="M66" s="33"/>
      <c r="N66" s="33"/>
      <c r="O66" s="62"/>
      <c r="P66" s="63"/>
      <c r="Q66" s="62"/>
      <c r="R66" s="74"/>
      <c r="S66" s="33"/>
    </row>
    <row r="67" spans="1:19" ht="30" x14ac:dyDescent="0.25">
      <c r="A67" s="75"/>
      <c r="B67" s="37"/>
      <c r="C67" s="37"/>
      <c r="D67" s="37"/>
      <c r="E67" s="37"/>
      <c r="F67" s="37"/>
      <c r="G67" s="37"/>
      <c r="H67" s="37"/>
      <c r="I67" s="45" t="s">
        <v>194</v>
      </c>
      <c r="J67" s="77">
        <v>30000</v>
      </c>
      <c r="K67" s="28" t="s">
        <v>48</v>
      </c>
      <c r="L67" s="37"/>
      <c r="M67" s="37"/>
      <c r="N67" s="37"/>
      <c r="O67" s="81"/>
      <c r="P67" s="78"/>
      <c r="Q67" s="81"/>
      <c r="R67" s="79"/>
      <c r="S67" s="37"/>
    </row>
    <row r="68" spans="1:19" ht="84.75" customHeight="1" x14ac:dyDescent="0.25">
      <c r="A68" s="58">
        <v>18</v>
      </c>
      <c r="B68" s="26">
        <v>1</v>
      </c>
      <c r="C68" s="26">
        <v>1</v>
      </c>
      <c r="D68" s="26">
        <v>6</v>
      </c>
      <c r="E68" s="26" t="s">
        <v>195</v>
      </c>
      <c r="F68" s="26" t="s">
        <v>196</v>
      </c>
      <c r="G68" s="26" t="s">
        <v>145</v>
      </c>
      <c r="H68" s="26" t="s">
        <v>146</v>
      </c>
      <c r="I68" s="27" t="s">
        <v>41</v>
      </c>
      <c r="J68" s="27">
        <v>1</v>
      </c>
      <c r="K68" s="27" t="s">
        <v>42</v>
      </c>
      <c r="L68" s="26" t="s">
        <v>197</v>
      </c>
      <c r="M68" s="26" t="s">
        <v>45</v>
      </c>
      <c r="N68" s="26" t="s">
        <v>107</v>
      </c>
      <c r="O68" s="59" t="s">
        <v>45</v>
      </c>
      <c r="P68" s="60">
        <f>6080+33580.08</f>
        <v>39660.080000000002</v>
      </c>
      <c r="Q68" s="59" t="s">
        <v>45</v>
      </c>
      <c r="R68" s="71">
        <v>6080</v>
      </c>
      <c r="S68" s="44" t="s">
        <v>115</v>
      </c>
    </row>
    <row r="69" spans="1:19" ht="84.75" customHeight="1" x14ac:dyDescent="0.25">
      <c r="A69" s="61"/>
      <c r="B69" s="33"/>
      <c r="C69" s="33"/>
      <c r="D69" s="33"/>
      <c r="E69" s="33"/>
      <c r="F69" s="33"/>
      <c r="G69" s="33"/>
      <c r="H69" s="33"/>
      <c r="I69" s="27" t="s">
        <v>47</v>
      </c>
      <c r="J69" s="27">
        <v>50</v>
      </c>
      <c r="K69" s="27" t="s">
        <v>48</v>
      </c>
      <c r="L69" s="33"/>
      <c r="M69" s="33"/>
      <c r="N69" s="33"/>
      <c r="O69" s="62"/>
      <c r="P69" s="63"/>
      <c r="Q69" s="62"/>
      <c r="R69" s="74"/>
      <c r="S69" s="44"/>
    </row>
    <row r="70" spans="1:19" ht="84.75" customHeight="1" x14ac:dyDescent="0.25">
      <c r="A70" s="75"/>
      <c r="B70" s="37"/>
      <c r="C70" s="37"/>
      <c r="D70" s="37"/>
      <c r="E70" s="37"/>
      <c r="F70" s="37"/>
      <c r="G70" s="37"/>
      <c r="H70" s="37"/>
      <c r="I70" s="27" t="s">
        <v>117</v>
      </c>
      <c r="J70" s="27" t="s">
        <v>50</v>
      </c>
      <c r="K70" s="27" t="s">
        <v>42</v>
      </c>
      <c r="L70" s="37"/>
      <c r="M70" s="37"/>
      <c r="N70" s="37"/>
      <c r="O70" s="81"/>
      <c r="P70" s="78"/>
      <c r="Q70" s="81"/>
      <c r="R70" s="79"/>
      <c r="S70" s="44"/>
    </row>
    <row r="71" spans="1:19" x14ac:dyDescent="0.25">
      <c r="A71" s="85">
        <v>19</v>
      </c>
      <c r="B71" s="86">
        <v>6</v>
      </c>
      <c r="C71" s="86">
        <v>1</v>
      </c>
      <c r="D71" s="86">
        <v>6</v>
      </c>
      <c r="E71" s="87" t="s">
        <v>198</v>
      </c>
      <c r="F71" s="87" t="s">
        <v>199</v>
      </c>
      <c r="G71" s="87" t="s">
        <v>200</v>
      </c>
      <c r="H71" s="86" t="s">
        <v>201</v>
      </c>
      <c r="I71" s="88" t="s">
        <v>129</v>
      </c>
      <c r="J71" s="88">
        <v>1</v>
      </c>
      <c r="K71" s="88" t="s">
        <v>42</v>
      </c>
      <c r="L71" s="87" t="s">
        <v>202</v>
      </c>
      <c r="M71" s="86" t="s">
        <v>45</v>
      </c>
      <c r="N71" s="86" t="s">
        <v>107</v>
      </c>
      <c r="O71" s="86" t="s">
        <v>45</v>
      </c>
      <c r="P71" s="89">
        <f>56005+9860</f>
        <v>65865</v>
      </c>
      <c r="Q71" s="86" t="s">
        <v>45</v>
      </c>
      <c r="R71" s="90">
        <v>56005</v>
      </c>
      <c r="S71" s="87" t="s">
        <v>203</v>
      </c>
    </row>
    <row r="72" spans="1:19" ht="30" x14ac:dyDescent="0.25">
      <c r="A72" s="91"/>
      <c r="B72" s="92"/>
      <c r="C72" s="92"/>
      <c r="D72" s="92"/>
      <c r="E72" s="93"/>
      <c r="F72" s="93"/>
      <c r="G72" s="93"/>
      <c r="H72" s="92"/>
      <c r="I72" s="94" t="s">
        <v>133</v>
      </c>
      <c r="J72" s="88">
        <v>30</v>
      </c>
      <c r="K72" s="88" t="s">
        <v>48</v>
      </c>
      <c r="L72" s="93"/>
      <c r="M72" s="92"/>
      <c r="N72" s="92"/>
      <c r="O72" s="92"/>
      <c r="P72" s="95"/>
      <c r="Q72" s="92"/>
      <c r="R72" s="96"/>
      <c r="S72" s="93"/>
    </row>
    <row r="73" spans="1:19" ht="82.5" customHeight="1" x14ac:dyDescent="0.25">
      <c r="A73" s="97"/>
      <c r="B73" s="98"/>
      <c r="C73" s="98"/>
      <c r="D73" s="98"/>
      <c r="E73" s="99"/>
      <c r="F73" s="99"/>
      <c r="G73" s="99"/>
      <c r="H73" s="98"/>
      <c r="I73" s="94" t="s">
        <v>117</v>
      </c>
      <c r="J73" s="88" t="s">
        <v>204</v>
      </c>
      <c r="K73" s="88" t="s">
        <v>42</v>
      </c>
      <c r="L73" s="99"/>
      <c r="M73" s="98"/>
      <c r="N73" s="98"/>
      <c r="O73" s="98"/>
      <c r="P73" s="100"/>
      <c r="Q73" s="98"/>
      <c r="R73" s="101"/>
      <c r="S73" s="99"/>
    </row>
    <row r="74" spans="1:19" ht="408.75" customHeight="1" x14ac:dyDescent="0.25">
      <c r="A74" s="88">
        <v>20</v>
      </c>
      <c r="B74" s="88">
        <v>3</v>
      </c>
      <c r="C74" s="88">
        <v>1.3</v>
      </c>
      <c r="D74" s="88">
        <v>13</v>
      </c>
      <c r="E74" s="94" t="s">
        <v>205</v>
      </c>
      <c r="F74" s="94" t="s">
        <v>206</v>
      </c>
      <c r="G74" s="27" t="s">
        <v>207</v>
      </c>
      <c r="H74" s="94" t="s">
        <v>64</v>
      </c>
      <c r="I74" s="94" t="s">
        <v>65</v>
      </c>
      <c r="J74" s="88">
        <f>15+15+4</f>
        <v>34</v>
      </c>
      <c r="K74" s="88" t="s">
        <v>42</v>
      </c>
      <c r="L74" s="94" t="s">
        <v>208</v>
      </c>
      <c r="M74" s="88" t="s">
        <v>45</v>
      </c>
      <c r="N74" s="88" t="s">
        <v>107</v>
      </c>
      <c r="O74" s="88" t="s">
        <v>45</v>
      </c>
      <c r="P74" s="102">
        <f>56100+0</f>
        <v>56100</v>
      </c>
      <c r="Q74" s="88" t="s">
        <v>45</v>
      </c>
      <c r="R74" s="103">
        <v>56100</v>
      </c>
      <c r="S74" s="94" t="s">
        <v>67</v>
      </c>
    </row>
    <row r="75" spans="1:19" ht="10.5" customHeight="1" x14ac:dyDescent="0.25"/>
    <row r="76" spans="1:19" ht="15.75" x14ac:dyDescent="0.25">
      <c r="G76" s="104"/>
      <c r="O76" s="105"/>
      <c r="P76" s="106" t="s">
        <v>209</v>
      </c>
      <c r="Q76" s="106"/>
      <c r="R76" s="106"/>
    </row>
    <row r="77" spans="1:19" x14ac:dyDescent="0.25">
      <c r="G77" s="107"/>
      <c r="O77" s="108"/>
      <c r="P77" s="106" t="s">
        <v>210</v>
      </c>
      <c r="Q77" s="106" t="s">
        <v>211</v>
      </c>
      <c r="R77" s="106"/>
    </row>
    <row r="78" spans="1:19" x14ac:dyDescent="0.25">
      <c r="G78" s="107"/>
      <c r="O78" s="109"/>
      <c r="P78" s="106"/>
      <c r="Q78" s="110">
        <v>2022</v>
      </c>
      <c r="R78" s="110">
        <v>2023</v>
      </c>
    </row>
    <row r="79" spans="1:19" x14ac:dyDescent="0.25">
      <c r="O79" s="111" t="s">
        <v>212</v>
      </c>
      <c r="P79" s="88">
        <v>20</v>
      </c>
      <c r="Q79" s="112">
        <f>Q6+Q10+Q12+Q13+Q14+Q19+Q26</f>
        <v>292416.5</v>
      </c>
      <c r="R79" s="113">
        <f>R74+R71+R68+R60+R58+R56+R49+R47+R44+R37+R35+R32+R28</f>
        <v>661967.04999999993</v>
      </c>
    </row>
  </sheetData>
  <mergeCells count="298">
    <mergeCell ref="S71:S73"/>
    <mergeCell ref="O76:O78"/>
    <mergeCell ref="P76:R76"/>
    <mergeCell ref="P77:P78"/>
    <mergeCell ref="Q77:R77"/>
    <mergeCell ref="M71:M73"/>
    <mergeCell ref="N71:N73"/>
    <mergeCell ref="O71:O73"/>
    <mergeCell ref="P71:P73"/>
    <mergeCell ref="Q71:Q73"/>
    <mergeCell ref="R71:R73"/>
    <mergeCell ref="S68:S70"/>
    <mergeCell ref="A71:A73"/>
    <mergeCell ref="B71:B73"/>
    <mergeCell ref="C71:C73"/>
    <mergeCell ref="D71:D73"/>
    <mergeCell ref="E71:E73"/>
    <mergeCell ref="F71:F73"/>
    <mergeCell ref="G71:G73"/>
    <mergeCell ref="H71:H73"/>
    <mergeCell ref="L71:L73"/>
    <mergeCell ref="M68:M70"/>
    <mergeCell ref="N68:N70"/>
    <mergeCell ref="O68:O70"/>
    <mergeCell ref="P68:P70"/>
    <mergeCell ref="Q68:Q70"/>
    <mergeCell ref="R68:R70"/>
    <mergeCell ref="S60:S67"/>
    <mergeCell ref="A68:A70"/>
    <mergeCell ref="B68:B70"/>
    <mergeCell ref="C68:C70"/>
    <mergeCell ref="D68:D70"/>
    <mergeCell ref="E68:E70"/>
    <mergeCell ref="F68:F70"/>
    <mergeCell ref="G68:G70"/>
    <mergeCell ref="H68:H70"/>
    <mergeCell ref="L68:L70"/>
    <mergeCell ref="M60:M67"/>
    <mergeCell ref="N60:N67"/>
    <mergeCell ref="O60:O67"/>
    <mergeCell ref="P60:P67"/>
    <mergeCell ref="Q60:Q67"/>
    <mergeCell ref="R60:R67"/>
    <mergeCell ref="S58:S59"/>
    <mergeCell ref="A60:A67"/>
    <mergeCell ref="B60:B67"/>
    <mergeCell ref="C60:C67"/>
    <mergeCell ref="D60:D67"/>
    <mergeCell ref="E60:E67"/>
    <mergeCell ref="F60:F67"/>
    <mergeCell ref="G60:G67"/>
    <mergeCell ref="H60:H67"/>
    <mergeCell ref="L60:L67"/>
    <mergeCell ref="M58:M59"/>
    <mergeCell ref="N58:N59"/>
    <mergeCell ref="O58:O59"/>
    <mergeCell ref="P58:P59"/>
    <mergeCell ref="Q58:Q59"/>
    <mergeCell ref="R58:R59"/>
    <mergeCell ref="S56:S57"/>
    <mergeCell ref="A58:A59"/>
    <mergeCell ref="B58:B59"/>
    <mergeCell ref="C58:C59"/>
    <mergeCell ref="D58:D59"/>
    <mergeCell ref="E58:E59"/>
    <mergeCell ref="F58:F59"/>
    <mergeCell ref="G58:G59"/>
    <mergeCell ref="H58:H59"/>
    <mergeCell ref="L58:L59"/>
    <mergeCell ref="M56:M57"/>
    <mergeCell ref="N56:N57"/>
    <mergeCell ref="O56:O57"/>
    <mergeCell ref="P56:P57"/>
    <mergeCell ref="Q56:Q57"/>
    <mergeCell ref="R56:R57"/>
    <mergeCell ref="S49:S55"/>
    <mergeCell ref="A56:A57"/>
    <mergeCell ref="B56:B57"/>
    <mergeCell ref="C56:C57"/>
    <mergeCell ref="D56:D57"/>
    <mergeCell ref="E56:E57"/>
    <mergeCell ref="F56:F57"/>
    <mergeCell ref="G56:G57"/>
    <mergeCell ref="H56:H57"/>
    <mergeCell ref="L56:L57"/>
    <mergeCell ref="M49:M55"/>
    <mergeCell ref="N49:N55"/>
    <mergeCell ref="O49:O55"/>
    <mergeCell ref="P49:P55"/>
    <mergeCell ref="Q49:Q55"/>
    <mergeCell ref="R49:R55"/>
    <mergeCell ref="S47:S48"/>
    <mergeCell ref="A49:A55"/>
    <mergeCell ref="B49:B55"/>
    <mergeCell ref="C49:C55"/>
    <mergeCell ref="D49:D55"/>
    <mergeCell ref="E49:E55"/>
    <mergeCell ref="F49:F55"/>
    <mergeCell ref="G49:G55"/>
    <mergeCell ref="H49:H55"/>
    <mergeCell ref="L49:L55"/>
    <mergeCell ref="M47:M48"/>
    <mergeCell ref="N47:N48"/>
    <mergeCell ref="O47:O48"/>
    <mergeCell ref="P47:P48"/>
    <mergeCell ref="Q47:Q48"/>
    <mergeCell ref="R47:R48"/>
    <mergeCell ref="S44:S46"/>
    <mergeCell ref="A47:A48"/>
    <mergeCell ref="B47:B48"/>
    <mergeCell ref="C47:C48"/>
    <mergeCell ref="D47:D48"/>
    <mergeCell ref="E47:E48"/>
    <mergeCell ref="F47:F48"/>
    <mergeCell ref="G47:G48"/>
    <mergeCell ref="H47:H48"/>
    <mergeCell ref="L47:L48"/>
    <mergeCell ref="M44:M46"/>
    <mergeCell ref="N44:N46"/>
    <mergeCell ref="O44:O46"/>
    <mergeCell ref="P44:P46"/>
    <mergeCell ref="Q44:Q46"/>
    <mergeCell ref="R44:R46"/>
    <mergeCell ref="S37:S43"/>
    <mergeCell ref="A44:A46"/>
    <mergeCell ref="B44:B46"/>
    <mergeCell ref="C44:C46"/>
    <mergeCell ref="D44:D46"/>
    <mergeCell ref="E44:E46"/>
    <mergeCell ref="F44:F46"/>
    <mergeCell ref="G44:G46"/>
    <mergeCell ref="H44:H46"/>
    <mergeCell ref="L44:L46"/>
    <mergeCell ref="M37:M43"/>
    <mergeCell ref="N37:N43"/>
    <mergeCell ref="O37:O43"/>
    <mergeCell ref="P37:P43"/>
    <mergeCell ref="Q37:Q43"/>
    <mergeCell ref="R37:R43"/>
    <mergeCell ref="S35:S36"/>
    <mergeCell ref="A37:A43"/>
    <mergeCell ref="B37:B43"/>
    <mergeCell ref="C37:C43"/>
    <mergeCell ref="D37:D43"/>
    <mergeCell ref="E37:E43"/>
    <mergeCell ref="F37:F43"/>
    <mergeCell ref="G37:G43"/>
    <mergeCell ref="H37:H43"/>
    <mergeCell ref="L37:L43"/>
    <mergeCell ref="M35:M36"/>
    <mergeCell ref="N35:N36"/>
    <mergeCell ref="O35:O36"/>
    <mergeCell ref="P35:P36"/>
    <mergeCell ref="Q35:Q36"/>
    <mergeCell ref="R35:R36"/>
    <mergeCell ref="S32:S34"/>
    <mergeCell ref="A35:A36"/>
    <mergeCell ref="B35:B36"/>
    <mergeCell ref="C35:C36"/>
    <mergeCell ref="D35:D36"/>
    <mergeCell ref="E35:E36"/>
    <mergeCell ref="F35:F36"/>
    <mergeCell ref="G35:G36"/>
    <mergeCell ref="H35:H36"/>
    <mergeCell ref="L35:L36"/>
    <mergeCell ref="M32:M34"/>
    <mergeCell ref="N32:N34"/>
    <mergeCell ref="O32:O34"/>
    <mergeCell ref="P32:P34"/>
    <mergeCell ref="Q32:Q34"/>
    <mergeCell ref="R32:R34"/>
    <mergeCell ref="S28:S31"/>
    <mergeCell ref="A32:A34"/>
    <mergeCell ref="B32:B34"/>
    <mergeCell ref="C32:C34"/>
    <mergeCell ref="D32:D34"/>
    <mergeCell ref="E32:E34"/>
    <mergeCell ref="F32:F34"/>
    <mergeCell ref="G32:G34"/>
    <mergeCell ref="H32:H34"/>
    <mergeCell ref="L32:L34"/>
    <mergeCell ref="M28:M31"/>
    <mergeCell ref="N28:N31"/>
    <mergeCell ref="O28:O31"/>
    <mergeCell ref="P28:P31"/>
    <mergeCell ref="Q28:Q31"/>
    <mergeCell ref="R28:R31"/>
    <mergeCell ref="G28:G31"/>
    <mergeCell ref="H28:H31"/>
    <mergeCell ref="I28:I30"/>
    <mergeCell ref="J28:J30"/>
    <mergeCell ref="K28:K30"/>
    <mergeCell ref="L28:L31"/>
    <mergeCell ref="P26:P27"/>
    <mergeCell ref="Q26:Q27"/>
    <mergeCell ref="R26:R27"/>
    <mergeCell ref="S26:S27"/>
    <mergeCell ref="A28:A31"/>
    <mergeCell ref="B28:B31"/>
    <mergeCell ref="C28:C31"/>
    <mergeCell ref="D28:D31"/>
    <mergeCell ref="E28:E31"/>
    <mergeCell ref="F28:F31"/>
    <mergeCell ref="G26:G27"/>
    <mergeCell ref="H26:H27"/>
    <mergeCell ref="L26:L27"/>
    <mergeCell ref="M26:M27"/>
    <mergeCell ref="N26:N27"/>
    <mergeCell ref="O26:O27"/>
    <mergeCell ref="P19:P25"/>
    <mergeCell ref="Q19:Q25"/>
    <mergeCell ref="R19:R25"/>
    <mergeCell ref="S19:S25"/>
    <mergeCell ref="A26:A27"/>
    <mergeCell ref="B26:B27"/>
    <mergeCell ref="C26:C27"/>
    <mergeCell ref="D26:D27"/>
    <mergeCell ref="E26:E27"/>
    <mergeCell ref="F26:F27"/>
    <mergeCell ref="G19:G25"/>
    <mergeCell ref="H19:H25"/>
    <mergeCell ref="L19:L25"/>
    <mergeCell ref="M19:M25"/>
    <mergeCell ref="N19:N25"/>
    <mergeCell ref="O19:O25"/>
    <mergeCell ref="A19:A25"/>
    <mergeCell ref="B19:B25"/>
    <mergeCell ref="C19:C25"/>
    <mergeCell ref="D19:D25"/>
    <mergeCell ref="E19:E25"/>
    <mergeCell ref="F19:F25"/>
    <mergeCell ref="P14:P18"/>
    <mergeCell ref="Q14:Q18"/>
    <mergeCell ref="R14:R18"/>
    <mergeCell ref="S14:S18"/>
    <mergeCell ref="I15:I17"/>
    <mergeCell ref="J15:J17"/>
    <mergeCell ref="K15:K17"/>
    <mergeCell ref="G14:G18"/>
    <mergeCell ref="H14:H18"/>
    <mergeCell ref="L14:L18"/>
    <mergeCell ref="M14:M18"/>
    <mergeCell ref="N14:N18"/>
    <mergeCell ref="O14:O18"/>
    <mergeCell ref="P10:P11"/>
    <mergeCell ref="Q10:Q11"/>
    <mergeCell ref="R10:R11"/>
    <mergeCell ref="S10:S11"/>
    <mergeCell ref="A14:A18"/>
    <mergeCell ref="B14:B18"/>
    <mergeCell ref="C14:C18"/>
    <mergeCell ref="D14:D18"/>
    <mergeCell ref="E14:E18"/>
    <mergeCell ref="F14:F18"/>
    <mergeCell ref="G10:G11"/>
    <mergeCell ref="H10:H11"/>
    <mergeCell ref="L10:L11"/>
    <mergeCell ref="M10:M11"/>
    <mergeCell ref="N10:N11"/>
    <mergeCell ref="O10:O11"/>
    <mergeCell ref="P6:P9"/>
    <mergeCell ref="Q6:Q9"/>
    <mergeCell ref="R6:R9"/>
    <mergeCell ref="S6:S9"/>
    <mergeCell ref="A10:A11"/>
    <mergeCell ref="B10:B11"/>
    <mergeCell ref="C10:C11"/>
    <mergeCell ref="D10:D11"/>
    <mergeCell ref="E10:E11"/>
    <mergeCell ref="F10:F11"/>
    <mergeCell ref="G6:G9"/>
    <mergeCell ref="H6:H9"/>
    <mergeCell ref="L6:L9"/>
    <mergeCell ref="M6:M9"/>
    <mergeCell ref="N6:N9"/>
    <mergeCell ref="O6:O9"/>
    <mergeCell ref="A6:A9"/>
    <mergeCell ref="B6:B9"/>
    <mergeCell ref="C6:C9"/>
    <mergeCell ref="D6:D9"/>
    <mergeCell ref="E6:E9"/>
    <mergeCell ref="F6:F9"/>
    <mergeCell ref="I3:K3"/>
    <mergeCell ref="L3:L4"/>
    <mergeCell ref="M3:N3"/>
    <mergeCell ref="O3:P3"/>
    <mergeCell ref="Q3:R3"/>
    <mergeCell ref="S3:S4"/>
    <mergeCell ref="A1:I1"/>
    <mergeCell ref="L2:S2"/>
    <mergeCell ref="A3:A4"/>
    <mergeCell ref="B3:B4"/>
    <mergeCell ref="C3:C4"/>
    <mergeCell ref="D3:D4"/>
    <mergeCell ref="E3:E4"/>
    <mergeCell ref="F3:F4"/>
    <mergeCell ref="G3:G4"/>
    <mergeCell ref="H3:H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Dolnośląska JR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2024-02-07T16:35:30Z</dcterms:created>
  <dcterms:modified xsi:type="dcterms:W3CDTF">2024-02-07T16:35:30Z</dcterms:modified>
</cp:coreProperties>
</file>