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rawozdawczosc\2023\Sprawozdanie roczne\"/>
    </mc:Choice>
  </mc:AlternateContent>
  <xr:revisionPtr revIDLastSave="0" documentId="13_ncr:1_{68E60B20-9F76-4C82-8AA8-1B8447DA460C}" xr6:coauthVersionLast="47" xr6:coauthVersionMax="47" xr10:uidLastSave="{00000000-0000-0000-0000-000000000000}"/>
  <bookViews>
    <workbookView xWindow="-120" yWindow="-120" windowWidth="29040" windowHeight="15840" xr2:uid="{6F2BF353-6685-4F2F-93F4-534577B03CF0}"/>
  </bookViews>
  <sheets>
    <sheet name="RAZEM" sheetId="38" r:id="rId1"/>
    <sheet name="Dolnośląski JR" sheetId="1" r:id="rId2"/>
    <sheet name="Kujawsko-pomorska JR" sheetId="2" r:id="rId3"/>
    <sheet name="Lubelska JR" sheetId="3" r:id="rId4"/>
    <sheet name="Lubuska" sheetId="4" r:id="rId5"/>
    <sheet name="Łódzka JR" sheetId="5" r:id="rId6"/>
    <sheet name="Małopolska JR" sheetId="6" r:id="rId7"/>
    <sheet name="Mazowiecka JR" sheetId="7" r:id="rId8"/>
    <sheet name="Opolska JR" sheetId="8" r:id="rId9"/>
    <sheet name="Podkarpacka JR" sheetId="9" r:id="rId10"/>
    <sheet name="Podlaska JR" sheetId="10" r:id="rId11"/>
    <sheet name="Pomorska JR" sheetId="11" r:id="rId12"/>
    <sheet name="Śląska JR" sheetId="12" r:id="rId13"/>
    <sheet name="Świętokrzyska JR" sheetId="13" r:id="rId14"/>
    <sheet name="Warmińsko-mazurska JR" sheetId="14" r:id="rId15"/>
    <sheet name="Wielkopolska JR" sheetId="15" r:id="rId16"/>
    <sheet name="Zachodniopomorska JR" sheetId="16" r:id="rId17"/>
    <sheet name="KOWR" sheetId="17" r:id="rId18"/>
    <sheet name="ARiMR" sheetId="18" r:id="rId19"/>
    <sheet name="MRiRW" sheetId="19" r:id="rId20"/>
    <sheet name="CDR KSOW" sheetId="37" r:id="rId21"/>
    <sheet name="CDR (SIR)" sheetId="20" r:id="rId22"/>
    <sheet name="Dolnośląski ODR" sheetId="21" r:id="rId23"/>
    <sheet name="Kujawsko-pomorski ODR" sheetId="22" r:id="rId24"/>
    <sheet name="Lubelski ODR" sheetId="23" r:id="rId25"/>
    <sheet name="Lubuski ODR" sheetId="24" r:id="rId26"/>
    <sheet name="Łódzki ODR" sheetId="25" r:id="rId27"/>
    <sheet name="Małopolski ODR" sheetId="26" r:id="rId28"/>
    <sheet name="Mazowiecki ODR" sheetId="27" r:id="rId29"/>
    <sheet name="Opolski ODR" sheetId="28" r:id="rId30"/>
    <sheet name="Podkarpacki ODR" sheetId="29" r:id="rId31"/>
    <sheet name="Podlaski ODR" sheetId="30" r:id="rId32"/>
    <sheet name="Pomorski ODR" sheetId="31" r:id="rId33"/>
    <sheet name="Ślaski ODR" sheetId="32" r:id="rId34"/>
    <sheet name="Świętokrzyski ODR" sheetId="33" r:id="rId35"/>
    <sheet name="Warmińsko-mazurski ODR" sheetId="34" r:id="rId36"/>
    <sheet name="Wielkopolski ODR" sheetId="35" r:id="rId37"/>
    <sheet name="Zachodniopomorski ODR" sheetId="36" r:id="rId3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38" l="1"/>
  <c r="L20" i="38"/>
  <c r="L21" i="38"/>
  <c r="L22" i="38"/>
  <c r="L23" i="38"/>
  <c r="L24" i="38"/>
  <c r="L25" i="38"/>
  <c r="L26" i="38"/>
  <c r="L27" i="38"/>
  <c r="L19" i="38"/>
  <c r="L9" i="38"/>
  <c r="L10" i="38"/>
  <c r="L11" i="38"/>
  <c r="L12" i="38"/>
  <c r="L13" i="38"/>
  <c r="L14" i="38"/>
  <c r="L15" i="38"/>
  <c r="L16" i="38"/>
  <c r="L17" i="38"/>
  <c r="L8" i="38"/>
  <c r="H7" i="38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6" i="38"/>
  <c r="D27" i="38"/>
  <c r="D28" i="38"/>
  <c r="D29" i="38"/>
  <c r="D7" i="38"/>
  <c r="H16" i="29"/>
  <c r="L9" i="21"/>
  <c r="L26" i="20"/>
  <c r="H17" i="20"/>
  <c r="H16" i="20"/>
  <c r="H15" i="20"/>
  <c r="H14" i="20"/>
  <c r="H13" i="20"/>
  <c r="H10" i="20"/>
  <c r="L9" i="20"/>
  <c r="H9" i="20"/>
  <c r="H8" i="20"/>
  <c r="H7" i="20"/>
  <c r="H29" i="15" l="1"/>
  <c r="H28" i="15"/>
  <c r="H19" i="15"/>
  <c r="H17" i="15"/>
  <c r="H14" i="15"/>
  <c r="H13" i="15"/>
  <c r="H12" i="15"/>
  <c r="H11" i="15"/>
  <c r="H10" i="15"/>
  <c r="H9" i="15"/>
  <c r="H8" i="15"/>
  <c r="H7" i="15"/>
  <c r="H29" i="11" l="1"/>
  <c r="H28" i="11"/>
  <c r="D28" i="11"/>
  <c r="H21" i="11"/>
  <c r="H20" i="11"/>
  <c r="H19" i="11"/>
  <c r="D19" i="11"/>
  <c r="H10" i="11"/>
  <c r="H9" i="11"/>
  <c r="H8" i="11"/>
  <c r="H7" i="11"/>
  <c r="H30" i="19" l="1"/>
  <c r="H29" i="19"/>
  <c r="D29" i="19"/>
  <c r="H28" i="19"/>
  <c r="D28" i="19"/>
  <c r="H27" i="19"/>
  <c r="D27" i="19"/>
  <c r="D26" i="19"/>
  <c r="H25" i="19"/>
  <c r="D25" i="19"/>
  <c r="D23" i="19"/>
  <c r="H22" i="19"/>
  <c r="H21" i="19"/>
  <c r="H20" i="19"/>
  <c r="H19" i="19"/>
  <c r="D19" i="19"/>
  <c r="H18" i="19"/>
  <c r="D18" i="19"/>
  <c r="H17" i="19"/>
  <c r="D17" i="19"/>
  <c r="D15" i="19"/>
  <c r="H14" i="19"/>
  <c r="D14" i="19"/>
  <c r="H13" i="19"/>
  <c r="D13" i="19"/>
  <c r="H12" i="19"/>
  <c r="D12" i="19"/>
  <c r="H11" i="19"/>
  <c r="D11" i="19"/>
  <c r="H10" i="19"/>
  <c r="D10" i="19"/>
  <c r="H9" i="19"/>
  <c r="D9" i="19"/>
  <c r="H8" i="19"/>
  <c r="D8" i="19"/>
  <c r="H7" i="19"/>
  <c r="D7" i="19"/>
  <c r="H29" i="7" l="1"/>
  <c r="H28" i="7"/>
  <c r="H27" i="7"/>
  <c r="H21" i="7"/>
  <c r="H20" i="7"/>
  <c r="H18" i="7"/>
  <c r="H17" i="7"/>
  <c r="H14" i="7"/>
  <c r="H13" i="7"/>
  <c r="H10" i="7"/>
  <c r="H9" i="7"/>
  <c r="H8" i="7"/>
  <c r="H7" i="7"/>
  <c r="G30" i="5"/>
  <c r="G29" i="5"/>
  <c r="G28" i="5"/>
  <c r="G20" i="5"/>
  <c r="G18" i="5"/>
  <c r="G17" i="5"/>
  <c r="G14" i="5"/>
  <c r="G13" i="5"/>
  <c r="G11" i="5"/>
  <c r="G10" i="5"/>
  <c r="G9" i="5"/>
  <c r="G8" i="5"/>
  <c r="G7" i="5"/>
  <c r="H20" i="1"/>
  <c r="H14" i="1"/>
  <c r="H13" i="1"/>
  <c r="H8" i="1"/>
</calcChain>
</file>

<file path=xl/sharedStrings.xml><?xml version="1.0" encoding="utf-8"?>
<sst xmlns="http://schemas.openxmlformats.org/spreadsheetml/2006/main" count="3250" uniqueCount="149">
  <si>
    <t>Efekty realizacji działań 
planu działania 
w ujęciu ilościowym</t>
  </si>
  <si>
    <t xml:space="preserve">Jednostka wdrażajaca: </t>
  </si>
  <si>
    <t>Agencja Restrukturyzacji i Modernizacji Rolnictwa</t>
  </si>
  <si>
    <t>Dane za rok:</t>
  </si>
  <si>
    <t>REALIZACJA DZIAŁAŃ INFORMACYJNYCH I REKLAMOWYCH PROW 2014-2020 
(DZIAŁANIE 8 PLANU DZIAŁANIA KSOW - PLAN KOMUNIKACYJNY)</t>
  </si>
  <si>
    <t>REALIZACJA PLANU DZIAŁANIA KSOW W ZAKRESIE INNYM NIŻ DZIAŁANIA INFORMACYJNE I REKLAMOWE PROW 2014-2020</t>
  </si>
  <si>
    <t>USZCZEGÓŁOWIENIE WYBRANYCH DANYCH DOTYCZĄCYCH PLANU DZIAŁANIA</t>
  </si>
  <si>
    <t>Wskaźnik</t>
  </si>
  <si>
    <t>Wartość</t>
  </si>
  <si>
    <t>Szkolenia / seminaria / inne formy szkoleniowe dla potencjalnych beneficjentów i beneficjentów</t>
  </si>
  <si>
    <t>Szkolenia / seminaria / inne formy szkoleniowe</t>
  </si>
  <si>
    <t>LICZBA NARZĘDZI KOMUNIKACYJNYCH KSOW</t>
  </si>
  <si>
    <t>Uczestnicy szkoleń / seminariów / innych form szkoleniowych dla potencjalnych beneficjentów i beneficjentów</t>
  </si>
  <si>
    <t>Uczestnicy szkoleń / seminariów / innych form szkoleniowych</t>
  </si>
  <si>
    <t>Wydarzenia organizowane przez KSOW (np. konferencje, spotkania, konkursy) skoncentrowane na udostępnianiu i rozpowszechnianiu wyników Programu na podstawie systemu monitorowania i ewaluacji</t>
  </si>
  <si>
    <t>Konferencje</t>
  </si>
  <si>
    <t xml:space="preserve">Konferencje </t>
  </si>
  <si>
    <t>Wydarzenia organizowane przez KSOW (np. konferencje, spotkania, konkursy) poświęcone doradcom i / lub usługom wsparcia innowacji</t>
  </si>
  <si>
    <t>Uczestnicy konferencji</t>
  </si>
  <si>
    <t>Wydarzenia organizowane przez KSOW (np. konferencje, spotkania, konkursy) poświęcone LGD, w tym wsparciu dla współpracy</t>
  </si>
  <si>
    <t>Szkolenia / inne formy szkoleniowe dla pracowników punktów informacyjnych i doradców</t>
  </si>
  <si>
    <t>Targi, wystawy, imprezy lokalne, regionalne, krajowe 
i międzynarodowe</t>
  </si>
  <si>
    <t>Publikacje (np. ulotki, broszury, biuletyny, czasopisma, w tym e-publikacje) skoncentrowane na udostępnianiu i rozpowszechnianiu wyników Programu na podstawie systemu monitorowania i ewaluacji</t>
  </si>
  <si>
    <t>Uczestnicy szkoleń / innych form szkoleniowych dla pracowników punktów informacyjnych i doradców</t>
  </si>
  <si>
    <t>Uczestnicy targów wystaw, imprez lokalnych, regionalnych, krajowych i międzynarodowych</t>
  </si>
  <si>
    <t xml:space="preserve">Publikacje (np. ulotki, broszury, biuletyny, czasopisma, w tym e-publikacje) poświęcone doradcom i / lub usługom wsparcia innowacji </t>
  </si>
  <si>
    <t>Targi, wystawy, imprezy lokalne, regionalne, krajowe i międzynarodowe</t>
  </si>
  <si>
    <t>Krajowe wyjazdy studyjne</t>
  </si>
  <si>
    <t xml:space="preserve">Publikacje (np. ulotki, broszury, biuletyny, czasopisma, w tym e-publikacje) poświęcone LGD, w tym wsparciu dla współpracy </t>
  </si>
  <si>
    <t>Uczestnicy targów wystaw, imprez lokalnych, regionalnych, krajowych 
i międzynarodowych</t>
  </si>
  <si>
    <t>Uczestnicy krajowych wyjazdów studyjnych</t>
  </si>
  <si>
    <t>Inne narzędzia (np. strony internetowe, portale społecznościowe) skoncentrowane na udostępnianiu i rozpowszechnianiu wyników Programu na podstawie systemu monitorowania i ewaluacji</t>
  </si>
  <si>
    <t>Tytuły publikacji wydanych w formie papierowej</t>
  </si>
  <si>
    <t xml:space="preserve">Zagraniczne wyjazdy studyjne </t>
  </si>
  <si>
    <t>Inne narzędzia (np. strony internetowe, portale społecznościowe) poświęcone doradcom i / lub usługom wsparcia innowacji</t>
  </si>
  <si>
    <t>Tytuły publikacji wydanych w formie elektronicznej</t>
  </si>
  <si>
    <t>Uczestnicy zagranicznych wyjazdów studyjnych</t>
  </si>
  <si>
    <t>Inne narzędzia (np. strony internetowe, portale społecznościowe) poświęcone LGD, w tym wsparciu dla współpracy</t>
  </si>
  <si>
    <t>Artykuły / wkładki w prasie i w internecie</t>
  </si>
  <si>
    <t>Projekty, przykłady dobrych praktyk gromadzone i rozpowszechniane przez KSOW</t>
  </si>
  <si>
    <t>Audycje, programy, spoty w radio, telewizji i internecie</t>
  </si>
  <si>
    <t xml:space="preserve">LICZBA TEMATYCZYCH I ANALITYCZNYCH WYMIAN ZORGANIZOWANYCH PRZY WSPARCIU KSOW </t>
  </si>
  <si>
    <t>Słuchalność / oglądalność audycji, programów, spotów</t>
  </si>
  <si>
    <t>Artykuły/wkładki w prasie i w internecie</t>
  </si>
  <si>
    <t>Tematyczne grupy robocze skoncentrowane na udostępnianiu i rozpowszechnianiu wyników Programu na podstawie systemu monitorowania i ewaluacji</t>
  </si>
  <si>
    <t>Strona internetowa</t>
  </si>
  <si>
    <t>Tematyczne grupy robocze poświęcone doradcom i / lub usługom wsparcia innowacji</t>
  </si>
  <si>
    <t>Unikalni użytkownicy strony internetowej</t>
  </si>
  <si>
    <t>Tematyczne grupy robocze poświęcone LGD w tym wsparciu dla współpracy</t>
  </si>
  <si>
    <t>Odwiedziny strony internetowej</t>
  </si>
  <si>
    <t>Konsultacje z zainteresowanymi stronami skoncentrowane na udostępnianiu 
i rozpowszechnianiu wyników Programu na podstawie systemu monitorowania i ewaluacji</t>
  </si>
  <si>
    <t>Fora internetowe, media społecznościowe itp.</t>
  </si>
  <si>
    <t>Konsultacje z zainteresowanymi stronami poświęcone doradcom i / lub usługom wsparcia innowacji</t>
  </si>
  <si>
    <t>Unikalni użytkownicy forów internetowych, mediów społecznościowych itp.</t>
  </si>
  <si>
    <t>Konsultacje z zainteresowanymi stronami poświęcone LGD, w tym wsparciu dla współpracy</t>
  </si>
  <si>
    <t>Odwiedziny forów internetowych, mediów społecznościowych itp.</t>
  </si>
  <si>
    <t>Inne (np. szkolenia, forum internetowe) skoncentrowane na udostępnianiu 
i rozpowszechnianiu wyników Programu na podstawie systemu monitorowania i ewaluacji</t>
  </si>
  <si>
    <t>Konkursy</t>
  </si>
  <si>
    <t>Inne (np. szkolenia, forum internetowe) poświęcone doradcom i / lub usługom wsparcia innowacji</t>
  </si>
  <si>
    <t>Uczestnicy konkursów</t>
  </si>
  <si>
    <t>Inne (np. szkolenia, forum internetowe) poświęcone LGD, w tym wsparciu dla współpracy</t>
  </si>
  <si>
    <t>Udzielone konsultacje w punkcie informacyjnym PROW 2014-2020</t>
  </si>
  <si>
    <t>Materiały promocyjne</t>
  </si>
  <si>
    <t xml:space="preserve">Materiały promocyjne </t>
  </si>
  <si>
    <t>JR KSOW w woj. dolnośląskim</t>
  </si>
  <si>
    <t>Tabela 2 do Zał. nr 2 
uchwały nr 56/1/2024 
z dnia 7 lutego 2024 r.</t>
  </si>
  <si>
    <t>Województwo Kujawsko-Pomorskie</t>
  </si>
  <si>
    <t>Dane za rok: 2023</t>
  </si>
  <si>
    <t>Jednostka Regionalna Krajowej Sieci Obszarów Wiejskich Województwa Lubelskiego</t>
  </si>
  <si>
    <t>Samorząd Województwa Lubuskiego</t>
  </si>
  <si>
    <t>Jednostka Regionalna KSOW Województwa Łódzkiego</t>
  </si>
  <si>
    <t>Urząd Marszałkowski Województwa Małopolskiego</t>
  </si>
  <si>
    <t>Mazowiecka JR</t>
  </si>
  <si>
    <t>Ministerstwo Rolnictwa i Rozwoju Wsi</t>
  </si>
  <si>
    <t>Samorząd Województwa Opolskiego</t>
  </si>
  <si>
    <t>Województwo Podkarpackie</t>
  </si>
  <si>
    <t xml:space="preserve"> </t>
  </si>
  <si>
    <t>Samorząd Województwa Pomorskiego</t>
  </si>
  <si>
    <t>Audycje, programy, spoty w radio, telewizji i internecie *</t>
  </si>
  <si>
    <t>Słuchalność / oglądalność audycji, programów, spotów**</t>
  </si>
  <si>
    <t>Strona internetowa*</t>
  </si>
  <si>
    <t>Udzielone konsultacje w punkcie informacyjnym PROW 2014-2020***</t>
  </si>
  <si>
    <t>Materiały promocyjne***</t>
  </si>
  <si>
    <t>Materiały promocyjne **</t>
  </si>
  <si>
    <t xml:space="preserve">* 6 filmów powstałych na potrzeby kampani medialnej w Internecie.   </t>
  </si>
  <si>
    <t>* zakładka na stronie dprow.pomorskie.eu</t>
  </si>
  <si>
    <t>** wskaźnik dot.  łącznej ilości wyświetleń 6 filmów powstałych na potrzeby kampanii w mediach społecznościowych: Youtube, Instagram, Facebook  (liczba osób, które uzyskały informacje w wyniku przeprowadzonej kampanii 246 836)</t>
  </si>
  <si>
    <t>**  roll-upy promujące wydarzenia organizowane przez Partnerów KSOW (x2), banery promujący wydarzenie organizowane przez Partnerów KSOW (x4), plakaty promujące wydarzenia organizowane przez Partnerów KSOW (240), filmy związane z promocją "ginących zawodów" na potrzeby PPT w organizowanej konferencji przez Partnera KSOW (x12)</t>
  </si>
  <si>
    <t>*** liczba konsultacji udzielnoych osobiście przez pracowników UMPW, papierowych i elektronicznych</t>
  </si>
  <si>
    <t>*** tablice (czeki) promocyjne</t>
  </si>
  <si>
    <t>Samorząd Województwa Wielkopolskiego</t>
  </si>
  <si>
    <t>n/d</t>
  </si>
  <si>
    <t>b/d</t>
  </si>
  <si>
    <t>Jednostka Regionalna KSOW Województwa Zachodniopomorskiego</t>
  </si>
  <si>
    <t xml:space="preserve">Dane za rok: </t>
  </si>
  <si>
    <t>Kujawsko-Pomorski Ośrodek Doradztwa Rolniczego w Minikowie</t>
  </si>
  <si>
    <t>Lubelski Ośrodek Doradztwa Rolniczego w Końskowoli</t>
  </si>
  <si>
    <t>Lubuski Ośrodek Doradztwa Rolniczego w Kalsku</t>
  </si>
  <si>
    <t>X</t>
  </si>
  <si>
    <t xml:space="preserve">Jednostka wdrażajaca:  </t>
  </si>
  <si>
    <t>Łódzki Ośrodek Doradztwa Rolniczego zs. w Bratoszewicach</t>
  </si>
  <si>
    <t>Małopolski Ośrodek Doradztwa Rolniczego w Karniowicach</t>
  </si>
  <si>
    <t>Mazowiecki Ośrodek Doradztwa Rolniczego</t>
  </si>
  <si>
    <t>45 417</t>
  </si>
  <si>
    <t>Podlaski Osrodek Doradztwa Rolniczego w Szepietowie</t>
  </si>
  <si>
    <t>Centrum Doradztwa Rolniczego w Brwinowie (SIR)</t>
  </si>
  <si>
    <t xml:space="preserve"> KOWR</t>
  </si>
  <si>
    <t>Województwo Podlaskie</t>
  </si>
  <si>
    <t>Województwo Śląskie</t>
  </si>
  <si>
    <t>Województwo Świętokrzyskie</t>
  </si>
  <si>
    <t>5/5</t>
  </si>
  <si>
    <t>101 325/125 008</t>
  </si>
  <si>
    <t xml:space="preserve">Jednostka wdrażająca: </t>
  </si>
  <si>
    <t>Samorząd Województwa Warmińsko-Mazurskiego</t>
  </si>
  <si>
    <t>-</t>
  </si>
  <si>
    <t xml:space="preserve"> -</t>
  </si>
  <si>
    <t>Dolnośląski Ośrodek Doradztwa Rolniczego z siedzibą we Wrocławiu</t>
  </si>
  <si>
    <t>Opolski Ośrodek Doradztwa Rolniczego</t>
  </si>
  <si>
    <t>Podkarpacki Ośrodek Doradztwa Rolniczego</t>
  </si>
  <si>
    <t xml:space="preserve">1
</t>
  </si>
  <si>
    <t xml:space="preserve"> Pomorski Ośrodek Doradztwa Rolniczego w Lubaniu</t>
  </si>
  <si>
    <t>* Materiały promocyjne w ramach operacji "Współpraca motorem innowacji na pomorskiej wsi": balony, krówki, długopisy, miarki, zestawy piśmiennicze (notes+długopis)</t>
  </si>
  <si>
    <t>* Materiały promocyjne w ramach kompleksowej organizacji konferencji "Pomorskie Forum Innowacji Rolniczych - II edycja": notes z długopisem, pendrive, termos, torba, zestaw ogrodniczy</t>
  </si>
  <si>
    <t xml:space="preserve">Śląski Ośrodek Doradztwa Rolniczego </t>
  </si>
  <si>
    <t xml:space="preserve">Świętokrzyski Ośrodek Doradztwa Rolniczego </t>
  </si>
  <si>
    <r>
      <t xml:space="preserve">Artykuły/wkładki w prasie i w internecie 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</si>
  <si>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 xml:space="preserve">Audycje, programy, spoty w radio, telewizji i internecie 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</si>
  <si>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 xml:space="preserve">Słuchalność / oglądalność audycji, programów, spotów 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</si>
  <si>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t xml:space="preserve">Strona internetowa </t>
    </r>
    <r>
      <rPr>
        <vertAlign val="superscript"/>
        <sz val="12"/>
        <color theme="1"/>
        <rFont val="Calibri"/>
        <family val="2"/>
        <charset val="238"/>
        <scheme val="minor"/>
      </rPr>
      <t>4</t>
    </r>
  </si>
  <si>
    <r>
      <t>Unikalni użytkownicy strony internetowej</t>
    </r>
    <r>
      <rPr>
        <vertAlign val="superscript"/>
        <sz val="12"/>
        <color theme="1"/>
        <rFont val="Calibri"/>
        <family val="2"/>
        <charset val="238"/>
        <scheme val="minor"/>
      </rPr>
      <t xml:space="preserve"> 4</t>
    </r>
  </si>
  <si>
    <r>
      <t xml:space="preserve">Odwiedziny strony internetowej </t>
    </r>
    <r>
      <rPr>
        <vertAlign val="superscript"/>
        <sz val="12"/>
        <color theme="1"/>
        <rFont val="Calibri"/>
        <family val="2"/>
        <charset val="238"/>
        <scheme val="minor"/>
      </rPr>
      <t>4</t>
    </r>
  </si>
  <si>
    <t>Uwagi/komentarze: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</si>
  <si>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1 </t>
    </r>
    <r>
      <rPr>
        <sz val="11"/>
        <color theme="1"/>
        <rFont val="Calibri"/>
        <family val="2"/>
        <charset val="238"/>
        <scheme val="minor"/>
      </rPr>
      <t>artykuły zamieszczane bezkosztowo w periodyku ODR i w zakładce SIR na stronie ODR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</si>
  <si>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przy realizacji operacji własnych opracowano bezkosztowo 4 filmy, w ramach wkładu
własnego/przy wykorzystaniu własnego zaplecza technicznego ŚODR, będące
podsumowaniem/wideorelacją ze zrealziowanych wydarzeń, oglądalność na podstawie danych z kanału YouTube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</si>
  <si>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liczba wyświetleń opracowanych filmów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</si>
  <si>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4 </t>
    </r>
    <r>
      <rPr>
        <sz val="11"/>
        <color theme="1"/>
        <rFont val="Calibri"/>
        <family val="2"/>
        <charset val="238"/>
        <scheme val="minor"/>
      </rPr>
      <t>statystyka podana dla strony internetowej ODR, brak możliwości wyodrębnienia danych dla podstony SIR, która znajduje się w jednej domenie, co strona ODR</t>
    </r>
  </si>
  <si>
    <t xml:space="preserve"> Warmińsko-Mazurski Ośrodek Doradztwa Rolniczego z siedzibą w Olsztynie </t>
  </si>
  <si>
    <t>Wielkopolski Ośrodek Doradztwa Rolniczego w Poznaniu</t>
  </si>
  <si>
    <t>Zachodniopomorski Ośrodek Doradztwa Rolniczego w Barzkowicach</t>
  </si>
  <si>
    <t>Targi Agro Pomerania + Wystawa Ogrodniczo - Pszczelarska</t>
  </si>
  <si>
    <t>4 artykuły w Magazynie Rolniczym, 4 wkładki na portalu społecznościowym Facebook, 4 informacje zamieszczone na stronie zodr.pl</t>
  </si>
  <si>
    <t>brak możliwości wyciągnięcia danych</t>
  </si>
  <si>
    <t>dane dla strony internetowej zodr.pl, brak możliwości wyodrębnienia danych dla podstony SIR, która znajduje się w jednej domenie</t>
  </si>
  <si>
    <t>portal społecznościowy Facebook oraz kanał na YouTube "Jak zostać pszczelarzem", kanał YouTube ZODR</t>
  </si>
  <si>
    <t>liczba subskrybentów</t>
  </si>
  <si>
    <t>kubek, torba, zestaw piśmienniczy, notes, smycz, długopis, kalendarz</t>
  </si>
  <si>
    <t>Centrum Doradztwa Rolniczego w Brwinowie (KSOW)</t>
  </si>
  <si>
    <t>Załącznik nr 2 do sprawozdania rocznego z Planu działania KSOW na lata 2014-2020 za rok 2023</t>
  </si>
  <si>
    <t>Efekty realizacji działań planu działania w ujęciu ilościowym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</si>
</sst>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4" fillId="0" borderId="4" xfId="0" applyFont="1" applyBorder="1"/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2" borderId="4" xfId="0" applyFill="1" applyBorder="1" applyAlignment="1">
      <alignment wrapText="1"/>
    </xf>
    <xf numFmtId="0" fontId="0" fillId="0" borderId="4" xfId="0" applyBorder="1"/>
    <xf numFmtId="1" fontId="4" fillId="0" borderId="4" xfId="0" applyNumberFormat="1" applyFont="1" applyBorder="1"/>
    <xf numFmtId="0" fontId="0" fillId="2" borderId="4" xfId="0" applyFill="1" applyBorder="1" applyAlignment="1">
      <alignment vertical="center" wrapText="1"/>
    </xf>
    <xf numFmtId="4" fontId="4" fillId="0" borderId="4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vertical="center" wrapText="1"/>
    </xf>
    <xf numFmtId="3" fontId="4" fillId="0" borderId="4" xfId="0" applyNumberFormat="1" applyFont="1" applyBorder="1"/>
    <xf numFmtId="0" fontId="0" fillId="4" borderId="4" xfId="0" applyFill="1" applyBorder="1" applyAlignment="1">
      <alignment wrapText="1"/>
    </xf>
    <xf numFmtId="0" fontId="0" fillId="4" borderId="4" xfId="0" applyFill="1" applyBorder="1" applyAlignment="1">
      <alignment vertical="center" wrapText="1"/>
    </xf>
    <xf numFmtId="0" fontId="6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165" fontId="4" fillId="0" borderId="4" xfId="1" applyNumberFormat="1" applyFont="1" applyFill="1" applyBorder="1"/>
    <xf numFmtId="0" fontId="7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0" fillId="3" borderId="4" xfId="0" applyFill="1" applyBorder="1"/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/>
    <xf numFmtId="0" fontId="9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0" fillId="0" borderId="0" xfId="0" applyFont="1"/>
    <xf numFmtId="3" fontId="0" fillId="0" borderId="0" xfId="0" applyNumberFormat="1"/>
    <xf numFmtId="0" fontId="4" fillId="0" borderId="7" xfId="0" applyFont="1" applyBorder="1"/>
    <xf numFmtId="3" fontId="0" fillId="0" borderId="4" xfId="0" applyNumberFormat="1" applyBorder="1" applyAlignment="1">
      <alignment wrapText="1"/>
    </xf>
    <xf numFmtId="0" fontId="8" fillId="0" borderId="4" xfId="0" applyFont="1" applyBorder="1" applyAlignment="1">
      <alignment wrapText="1"/>
    </xf>
    <xf numFmtId="0" fontId="11" fillId="0" borderId="4" xfId="0" applyFont="1" applyBorder="1" applyAlignment="1">
      <alignment horizontal="right" vertical="center" indent="8"/>
    </xf>
    <xf numFmtId="0" fontId="3" fillId="0" borderId="0" xfId="0" applyFont="1" applyAlignment="1">
      <alignment vertical="center" wrapText="1"/>
    </xf>
    <xf numFmtId="3" fontId="4" fillId="3" borderId="4" xfId="0" applyNumberFormat="1" applyFont="1" applyFill="1" applyBorder="1"/>
    <xf numFmtId="0" fontId="4" fillId="3" borderId="0" xfId="0" applyFont="1" applyFill="1" applyAlignment="1">
      <alignment vertical="center" wrapText="1"/>
    </xf>
    <xf numFmtId="0" fontId="4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3" fontId="0" fillId="0" borderId="4" xfId="0" applyNumberFormat="1" applyBorder="1"/>
    <xf numFmtId="0" fontId="13" fillId="0" borderId="4" xfId="0" applyFont="1" applyBorder="1" applyAlignment="1">
      <alignment horizontal="right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49" fontId="4" fillId="0" borderId="4" xfId="0" applyNumberFormat="1" applyFont="1" applyBorder="1"/>
    <xf numFmtId="0" fontId="1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3" fontId="4" fillId="3" borderId="4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3" fontId="4" fillId="3" borderId="4" xfId="0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10" fontId="4" fillId="0" borderId="4" xfId="0" applyNumberFormat="1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2" fillId="0" borderId="4" xfId="0" applyFont="1" applyBorder="1"/>
    <xf numFmtId="0" fontId="14" fillId="3" borderId="0" xfId="0" applyFont="1" applyFill="1" applyAlignment="1">
      <alignment wrapText="1"/>
    </xf>
    <xf numFmtId="0" fontId="14" fillId="0" borderId="0" xfId="0" applyFont="1" applyAlignment="1">
      <alignment horizontal="center" vertical="center" wrapText="1"/>
    </xf>
    <xf numFmtId="0" fontId="4" fillId="3" borderId="4" xfId="0" applyFont="1" applyFill="1" applyBorder="1" applyAlignment="1">
      <alignment horizontal="right" wrapText="1"/>
    </xf>
    <xf numFmtId="0" fontId="3" fillId="3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4" fillId="0" borderId="4" xfId="1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05D77-DC84-442F-A6A6-BDD2EEDD42CC}">
  <dimension ref="B1:Q31"/>
  <sheetViews>
    <sheetView tabSelected="1" workbookViewId="0">
      <selection activeCell="D3" sqref="D3"/>
    </sheetView>
  </sheetViews>
  <sheetFormatPr defaultRowHeight="15" x14ac:dyDescent="0.25"/>
  <cols>
    <col min="1" max="1" width="5.7109375" customWidth="1"/>
    <col min="2" max="2" width="19.14062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147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148</v>
      </c>
      <c r="C2" s="1"/>
      <c r="D2" s="1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58"/>
      <c r="C3" s="113"/>
      <c r="D3" s="11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1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24">
        <f>SUM('Dolnośląski JR:Zachodniopomorski ODR'!D7)</f>
        <v>29</v>
      </c>
      <c r="E7" s="2"/>
      <c r="F7" s="2"/>
      <c r="G7" s="13" t="s">
        <v>10</v>
      </c>
      <c r="H7" s="25">
        <f>SUM('Dolnośląski JR:Zachodniopomorski ODR'!H7)</f>
        <v>675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24">
        <f>SUM('Dolnośląski JR:Zachodniopomorski ODR'!D8)</f>
        <v>4315</v>
      </c>
      <c r="E8" s="2"/>
      <c r="F8" s="2"/>
      <c r="G8" s="13" t="s">
        <v>13</v>
      </c>
      <c r="H8" s="25">
        <f>SUM('Dolnośląski JR:Zachodniopomorski ODR'!H8)</f>
        <v>22538</v>
      </c>
      <c r="I8" s="15"/>
      <c r="J8" s="2"/>
      <c r="K8" s="16" t="s">
        <v>14</v>
      </c>
      <c r="L8" s="26">
        <f>SUM('Dolnośląski JR:Zachodniopomorski ODR'!L8)</f>
        <v>0</v>
      </c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24">
        <f>SUM('Dolnośląski JR:Zachodniopomorski ODR'!D9)</f>
        <v>18</v>
      </c>
      <c r="E9" s="2"/>
      <c r="F9" s="2"/>
      <c r="G9" s="13" t="s">
        <v>16</v>
      </c>
      <c r="H9" s="25">
        <f>SUM('Dolnośląski JR:Zachodniopomorski ODR'!H9)</f>
        <v>155</v>
      </c>
      <c r="I9" s="15"/>
      <c r="J9" s="2"/>
      <c r="K9" s="16" t="s">
        <v>17</v>
      </c>
      <c r="L9" s="26">
        <f>SUM('Dolnośląski JR:Zachodniopomorski ODR'!L9)</f>
        <v>338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24">
        <f>SUM('Dolnośląski JR:Zachodniopomorski ODR'!D10)</f>
        <v>900</v>
      </c>
      <c r="E10" s="2"/>
      <c r="F10" s="2"/>
      <c r="G10" s="13" t="s">
        <v>18</v>
      </c>
      <c r="H10" s="25">
        <f>SUM('Dolnośląski JR:Zachodniopomorski ODR'!H10)</f>
        <v>16453</v>
      </c>
      <c r="I10" s="15"/>
      <c r="J10" s="2"/>
      <c r="K10" s="16" t="s">
        <v>19</v>
      </c>
      <c r="L10" s="26">
        <f>SUM('Dolnośląski JR:Zachodniopomorski ODR'!L10)</f>
        <v>16</v>
      </c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24">
        <f>SUM('Dolnośląski JR:Zachodniopomorski ODR'!D11)</f>
        <v>13</v>
      </c>
      <c r="E11" s="2"/>
      <c r="F11" s="2"/>
      <c r="G11" s="13" t="s">
        <v>21</v>
      </c>
      <c r="H11" s="25">
        <f>SUM('Dolnośląski JR:Zachodniopomorski ODR'!H11)</f>
        <v>197</v>
      </c>
      <c r="I11" s="15"/>
      <c r="J11" s="2"/>
      <c r="K11" s="16" t="s">
        <v>22</v>
      </c>
      <c r="L11" s="26">
        <f>SUM('Dolnośląski JR:Zachodniopomorski ODR'!L11)</f>
        <v>3</v>
      </c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24">
        <f>SUM('Dolnośląski JR:Zachodniopomorski ODR'!D12)</f>
        <v>3659</v>
      </c>
      <c r="E12" s="2"/>
      <c r="F12" s="2"/>
      <c r="G12" s="13" t="s">
        <v>24</v>
      </c>
      <c r="H12" s="25">
        <f>SUM('Dolnośląski JR:Zachodniopomorski ODR'!H12)</f>
        <v>653493</v>
      </c>
      <c r="I12" s="15"/>
      <c r="J12" s="2"/>
      <c r="K12" s="16" t="s">
        <v>25</v>
      </c>
      <c r="L12" s="26">
        <f>SUM('Dolnośląski JR:Zachodniopomorski ODR'!L12)</f>
        <v>80</v>
      </c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24">
        <f>SUM('Dolnośląski JR:Zachodniopomorski ODR'!D13)</f>
        <v>29</v>
      </c>
      <c r="E13" s="2"/>
      <c r="F13" s="2"/>
      <c r="G13" s="13" t="s">
        <v>27</v>
      </c>
      <c r="H13" s="25">
        <f>SUM('Dolnośląski JR:Zachodniopomorski ODR'!H13)</f>
        <v>168</v>
      </c>
      <c r="I13" s="15"/>
      <c r="J13" s="2"/>
      <c r="K13" s="16" t="s">
        <v>28</v>
      </c>
      <c r="L13" s="26">
        <f>SUM('Dolnośląski JR:Zachodniopomorski ODR'!L13)</f>
        <v>23</v>
      </c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24">
        <f>SUM('Dolnośląski JR:Zachodniopomorski ODR'!D14)</f>
        <v>426350</v>
      </c>
      <c r="E14" s="2"/>
      <c r="F14" s="2"/>
      <c r="G14" s="13" t="s">
        <v>30</v>
      </c>
      <c r="H14" s="25">
        <f>SUM('Dolnośląski JR:Zachodniopomorski ODR'!H14)</f>
        <v>5602</v>
      </c>
      <c r="I14" s="15"/>
      <c r="J14" s="2"/>
      <c r="K14" s="16" t="s">
        <v>31</v>
      </c>
      <c r="L14" s="26">
        <f>SUM('Dolnośląski JR:Zachodniopomorski ODR'!L14)</f>
        <v>15</v>
      </c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24">
        <f>SUM('Dolnośląski JR:Zachodniopomorski ODR'!D15)</f>
        <v>5</v>
      </c>
      <c r="E15" s="2"/>
      <c r="F15" s="2"/>
      <c r="G15" s="13" t="s">
        <v>33</v>
      </c>
      <c r="H15" s="25">
        <f>SUM('Dolnośląski JR:Zachodniopomorski ODR'!H15)</f>
        <v>19</v>
      </c>
      <c r="I15" s="15"/>
      <c r="J15" s="2"/>
      <c r="K15" s="16" t="s">
        <v>34</v>
      </c>
      <c r="L15" s="26">
        <f>SUM('Dolnośląski JR:Zachodniopomorski ODR'!L15)</f>
        <v>28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24">
        <f>SUM('Dolnośląski JR:Zachodniopomorski ODR'!D16)</f>
        <v>0</v>
      </c>
      <c r="E16" s="2"/>
      <c r="F16" s="2"/>
      <c r="G16" s="13" t="s">
        <v>36</v>
      </c>
      <c r="H16" s="25">
        <f>SUM('Dolnośląski JR:Zachodniopomorski ODR'!H16)</f>
        <v>510</v>
      </c>
      <c r="I16" s="15"/>
      <c r="J16" s="2"/>
      <c r="K16" s="16" t="s">
        <v>37</v>
      </c>
      <c r="L16" s="26">
        <f>SUM('Dolnośląski JR:Zachodniopomorski ODR'!L16)</f>
        <v>1</v>
      </c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24">
        <f>SUM('Dolnośląski JR:Zachodniopomorski ODR'!D17)</f>
        <v>85</v>
      </c>
      <c r="E17" s="2"/>
      <c r="F17" s="2"/>
      <c r="G17" s="13" t="s">
        <v>32</v>
      </c>
      <c r="H17" s="25">
        <f>SUM('Dolnośląski JR:Zachodniopomorski ODR'!H17)</f>
        <v>229</v>
      </c>
      <c r="I17" s="15"/>
      <c r="J17" s="2"/>
      <c r="K17" s="19" t="s">
        <v>39</v>
      </c>
      <c r="L17" s="26">
        <f>SUM('Dolnośląski JR:Zachodniopomorski ODR'!L17)</f>
        <v>126</v>
      </c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24">
        <f>SUM('Dolnośląski JR:Zachodniopomorski ODR'!D18)</f>
        <v>758</v>
      </c>
      <c r="E18" s="2"/>
      <c r="F18" s="2"/>
      <c r="G18" s="13" t="s">
        <v>35</v>
      </c>
      <c r="H18" s="25">
        <f>SUM('Dolnośląski JR:Zachodniopomorski ODR'!H18)</f>
        <v>73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24">
        <f>SUM('Dolnośląski JR:Zachodniopomorski ODR'!D19)</f>
        <v>45723069</v>
      </c>
      <c r="E19" s="2"/>
      <c r="F19" s="2"/>
      <c r="G19" s="13" t="s">
        <v>43</v>
      </c>
      <c r="H19" s="25">
        <f>SUM('Dolnośląski JR:Zachodniopomorski ODR'!H19)</f>
        <v>806</v>
      </c>
      <c r="I19" s="15"/>
      <c r="J19" s="2"/>
      <c r="K19" s="16" t="s">
        <v>44</v>
      </c>
      <c r="L19" s="26">
        <f>SUM('Dolnośląski JR:Zachodniopomorski ODR'!L19)</f>
        <v>1</v>
      </c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24">
        <f>SUM('Dolnośląski JR:Zachodniopomorski ODR'!D20)</f>
        <v>19</v>
      </c>
      <c r="E20" s="2"/>
      <c r="F20" s="2"/>
      <c r="G20" s="13" t="s">
        <v>40</v>
      </c>
      <c r="H20" s="25">
        <f>SUM('Dolnośląski JR:Zachodniopomorski ODR'!H20)</f>
        <v>345</v>
      </c>
      <c r="I20" s="15"/>
      <c r="J20" s="2"/>
      <c r="K20" s="16" t="s">
        <v>46</v>
      </c>
      <c r="L20" s="26">
        <f>SUM('Dolnośląski JR:Zachodniopomorski ODR'!L20)</f>
        <v>3</v>
      </c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24">
        <f>SUM('Dolnośląski JR:Zachodniopomorski ODR'!D21)</f>
        <v>130240</v>
      </c>
      <c r="E21" s="2"/>
      <c r="F21" s="2"/>
      <c r="G21" s="13" t="s">
        <v>42</v>
      </c>
      <c r="H21" s="25">
        <f>SUM('Dolnośląski JR:Zachodniopomorski ODR'!H21)</f>
        <v>25635492.0845</v>
      </c>
      <c r="I21" s="15"/>
      <c r="J21" s="2"/>
      <c r="K21" s="16" t="s">
        <v>48</v>
      </c>
      <c r="L21" s="26">
        <f>SUM('Dolnośląski JR:Zachodniopomorski ODR'!L21)</f>
        <v>3</v>
      </c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24">
        <f>SUM('Dolnośląski JR:Zachodniopomorski ODR'!D22)</f>
        <v>270013</v>
      </c>
      <c r="E22" s="2"/>
      <c r="F22" s="2"/>
      <c r="G22" s="13" t="s">
        <v>45</v>
      </c>
      <c r="H22" s="25">
        <f>SUM('Dolnośląski JR:Zachodniopomorski ODR'!H22)</f>
        <v>23</v>
      </c>
      <c r="I22" s="15"/>
      <c r="J22" s="2"/>
      <c r="K22" s="19" t="s">
        <v>50</v>
      </c>
      <c r="L22" s="26">
        <f>SUM('Dolnośląski JR:Zachodniopomorski ODR'!L22)</f>
        <v>0</v>
      </c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24">
        <f>SUM('Dolnośląski JR:Zachodniopomorski ODR'!D23)</f>
        <v>5</v>
      </c>
      <c r="E23" s="2"/>
      <c r="F23" s="2"/>
      <c r="G23" s="13" t="s">
        <v>47</v>
      </c>
      <c r="H23" s="25">
        <f>SUM('Dolnośląski JR:Zachodniopomorski ODR'!H23)</f>
        <v>195217</v>
      </c>
      <c r="I23" s="15"/>
      <c r="J23" s="2"/>
      <c r="K23" s="16" t="s">
        <v>52</v>
      </c>
      <c r="L23" s="26">
        <f>SUM('Dolnośląski JR:Zachodniopomorski ODR'!L23)</f>
        <v>1459</v>
      </c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24">
        <f>SUM('Dolnośląski JR:Zachodniopomorski ODR'!D24)</f>
        <v>19740</v>
      </c>
      <c r="E24" s="2"/>
      <c r="F24" s="2"/>
      <c r="G24" s="13" t="s">
        <v>49</v>
      </c>
      <c r="H24" s="25">
        <f>SUM('Dolnośląski JR:Zachodniopomorski ODR'!H24)</f>
        <v>2516240</v>
      </c>
      <c r="I24" s="15"/>
      <c r="J24" s="2"/>
      <c r="K24" s="16" t="s">
        <v>54</v>
      </c>
      <c r="L24" s="26">
        <f>SUM('Dolnośląski JR:Zachodniopomorski ODR'!L24)</f>
        <v>4</v>
      </c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44">
        <f>SUM('Dolnośląski JR:Zachodniopomorski ODR'!D25)</f>
        <v>3696049</v>
      </c>
      <c r="E25" s="2"/>
      <c r="F25" s="2"/>
      <c r="G25" s="13" t="s">
        <v>51</v>
      </c>
      <c r="H25" s="25">
        <f>SUM('Dolnośląski JR:Zachodniopomorski ODR'!H25)</f>
        <v>55</v>
      </c>
      <c r="I25" s="15"/>
      <c r="J25" s="2"/>
      <c r="K25" s="16" t="s">
        <v>56</v>
      </c>
      <c r="L25" s="26">
        <f>SUM('Dolnośląski JR:Zachodniopomorski ODR'!L25)</f>
        <v>21</v>
      </c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24">
        <f>SUM('Dolnośląski JR:Zachodniopomorski ODR'!D26)</f>
        <v>2</v>
      </c>
      <c r="E26" s="2"/>
      <c r="F26" s="2"/>
      <c r="G26" s="13" t="s">
        <v>53</v>
      </c>
      <c r="H26" s="25">
        <f>SUM('Dolnośląski JR:Zachodniopomorski ODR'!H26)</f>
        <v>165105</v>
      </c>
      <c r="I26" s="15"/>
      <c r="J26" s="2"/>
      <c r="K26" s="16" t="s">
        <v>58</v>
      </c>
      <c r="L26" s="26">
        <f>SUM('Dolnośląski JR:Zachodniopomorski ODR'!L26)</f>
        <v>125</v>
      </c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24">
        <f>SUM('Dolnośląski JR:Zachodniopomorski ODR'!D27)</f>
        <v>666</v>
      </c>
      <c r="E27" s="2"/>
      <c r="F27" s="2"/>
      <c r="G27" s="13" t="s">
        <v>55</v>
      </c>
      <c r="H27" s="25">
        <f>SUM('Dolnośląski JR:Zachodniopomorski ODR'!H27)</f>
        <v>1598323</v>
      </c>
      <c r="I27" s="15"/>
      <c r="J27" s="2"/>
      <c r="K27" s="16" t="s">
        <v>60</v>
      </c>
      <c r="L27" s="26">
        <f>SUM('Dolnośląski JR:Zachodniopomorski ODR'!L27)</f>
        <v>9</v>
      </c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24">
        <f>SUM('Dolnośląski JR:Zachodniopomorski ODR'!D28)</f>
        <v>57522</v>
      </c>
      <c r="E28" s="2"/>
      <c r="F28" s="2"/>
      <c r="G28" s="13" t="s">
        <v>57</v>
      </c>
      <c r="H28" s="25">
        <f>SUM('Dolnośląski JR:Zachodniopomorski ODR'!H28)</f>
        <v>261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24">
        <f>SUM('Dolnośląski JR:Zachodniopomorski ODR'!D29)</f>
        <v>21915</v>
      </c>
      <c r="E29" s="2"/>
      <c r="F29" s="2"/>
      <c r="G29" s="13" t="s">
        <v>59</v>
      </c>
      <c r="H29" s="25">
        <f>SUM('Dolnośląski JR:Zachodniopomorski ODR'!H29)</f>
        <v>8869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ht="15.75" x14ac:dyDescent="0.25">
      <c r="G30" s="19" t="s">
        <v>63</v>
      </c>
      <c r="H30" s="25">
        <f>SUM('Dolnośląski JR:Zachodniopomorski ODR'!H30)</f>
        <v>108</v>
      </c>
      <c r="I30" s="22"/>
    </row>
    <row r="31" spans="2:17" x14ac:dyDescent="0.25">
      <c r="G31" s="23"/>
      <c r="H31" s="22"/>
      <c r="I31" s="22"/>
    </row>
  </sheetData>
  <mergeCells count="29">
    <mergeCell ref="B11:C11"/>
    <mergeCell ref="B5:D5"/>
    <mergeCell ref="G5:H5"/>
    <mergeCell ref="K5:L5"/>
    <mergeCell ref="B6:C6"/>
    <mergeCell ref="B7:C7"/>
    <mergeCell ref="K7:L7"/>
    <mergeCell ref="B8:C8"/>
    <mergeCell ref="B9:C9"/>
    <mergeCell ref="B10:C10"/>
    <mergeCell ref="B22:C22"/>
    <mergeCell ref="B12:C12"/>
    <mergeCell ref="B13:C13"/>
    <mergeCell ref="B14:C14"/>
    <mergeCell ref="B15:C15"/>
    <mergeCell ref="B16:C16"/>
    <mergeCell ref="B17:C17"/>
    <mergeCell ref="B18:C18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84AAE-7FA2-4C69-BF2F-1AB7DDC3F587}">
  <dimension ref="B1:Q31"/>
  <sheetViews>
    <sheetView workbookViewId="0">
      <selection activeCell="D16" sqref="D1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9.7109375" customWidth="1"/>
    <col min="5" max="5" width="8.42578125" customWidth="1"/>
    <col min="6" max="6" width="8.140625" customWidth="1"/>
    <col min="7" max="7" width="61.140625" customWidth="1"/>
    <col min="8" max="8" width="19.42578125" customWidth="1"/>
    <col min="9" max="9" width="9.28515625" customWidth="1"/>
    <col min="11" max="11" width="69.5703125" customWidth="1"/>
    <col min="12" max="12" width="20.5703125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75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31.5" customHeight="1" x14ac:dyDescent="0.25">
      <c r="B7" s="114" t="s">
        <v>9</v>
      </c>
      <c r="C7" s="115"/>
      <c r="D7" s="12">
        <v>1</v>
      </c>
      <c r="E7" s="2"/>
      <c r="F7" s="2"/>
      <c r="G7" s="13" t="s">
        <v>10</v>
      </c>
      <c r="H7" s="14">
        <v>3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>
        <v>40</v>
      </c>
      <c r="E8" s="2"/>
      <c r="F8" s="2"/>
      <c r="G8" s="13" t="s">
        <v>13</v>
      </c>
      <c r="H8" s="14">
        <v>126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12">
        <v>6</v>
      </c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12">
        <v>670</v>
      </c>
      <c r="I10" s="15"/>
      <c r="J10" s="2"/>
      <c r="K10" s="16" t="s">
        <v>19</v>
      </c>
      <c r="L10" s="17">
        <v>1</v>
      </c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12">
        <v>2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12"/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1.5" customHeight="1" x14ac:dyDescent="0.25">
      <c r="B13" s="114" t="s">
        <v>26</v>
      </c>
      <c r="C13" s="115"/>
      <c r="D13" s="12"/>
      <c r="E13" s="2"/>
      <c r="F13" s="2"/>
      <c r="G13" s="13" t="s">
        <v>27</v>
      </c>
      <c r="H13" s="14">
        <v>7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7.25" customHeight="1" x14ac:dyDescent="0.25">
      <c r="B14" s="114" t="s">
        <v>29</v>
      </c>
      <c r="C14" s="115"/>
      <c r="D14" s="12"/>
      <c r="E14" s="2"/>
      <c r="F14" s="2"/>
      <c r="G14" s="13" t="s">
        <v>30</v>
      </c>
      <c r="H14" s="14">
        <v>250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76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14"/>
      <c r="I17" s="15"/>
      <c r="J17" s="2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>
        <v>5</v>
      </c>
      <c r="E18" s="2"/>
      <c r="F18" s="2"/>
      <c r="G18" s="13" t="s">
        <v>35</v>
      </c>
      <c r="H18" s="14"/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56"/>
      <c r="E19" s="2"/>
      <c r="F19" s="2"/>
      <c r="G19" s="13" t="s">
        <v>43</v>
      </c>
      <c r="H19" s="14"/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>
        <v>1</v>
      </c>
      <c r="E20" s="2"/>
      <c r="F20" s="2"/>
      <c r="G20" s="13" t="s">
        <v>40</v>
      </c>
      <c r="H20" s="14"/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57">
        <v>26472</v>
      </c>
      <c r="E21" s="2"/>
      <c r="F21" s="2"/>
      <c r="G21" s="13" t="s">
        <v>42</v>
      </c>
      <c r="H21" s="14"/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50.25" customHeight="1" x14ac:dyDescent="0.25">
      <c r="B22" s="114" t="s">
        <v>49</v>
      </c>
      <c r="C22" s="115"/>
      <c r="D22" s="12">
        <v>88301</v>
      </c>
      <c r="E22" s="2"/>
      <c r="F22" s="2"/>
      <c r="G22" s="13" t="s">
        <v>45</v>
      </c>
      <c r="H22" s="14"/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1.5" customHeight="1" x14ac:dyDescent="0.25">
      <c r="B24" s="114" t="s">
        <v>53</v>
      </c>
      <c r="C24" s="115"/>
      <c r="D24" s="12"/>
      <c r="E24" s="2"/>
      <c r="F24" s="2"/>
      <c r="G24" s="13" t="s">
        <v>49</v>
      </c>
      <c r="H24" s="14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>
        <v>1</v>
      </c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>
        <v>112</v>
      </c>
      <c r="E28" s="2"/>
      <c r="F28" s="2"/>
      <c r="G28" s="13" t="s">
        <v>57</v>
      </c>
      <c r="H28" s="12">
        <v>8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>
        <v>1980</v>
      </c>
      <c r="E29" s="2"/>
      <c r="F29" s="2"/>
      <c r="G29" s="13" t="s">
        <v>59</v>
      </c>
      <c r="H29" s="12">
        <v>252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/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5D07C-1FD1-40A8-AFFB-EF44C3783E11}">
  <dimension ref="B1:Q31"/>
  <sheetViews>
    <sheetView workbookViewId="0">
      <selection activeCell="D16" sqref="D1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style="83" customWidth="1"/>
    <col min="9" max="9" width="9.28515625" customWidth="1"/>
    <col min="11" max="11" width="69.5703125" customWidth="1"/>
    <col min="12" max="12" width="16" style="83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80"/>
      <c r="I1" s="2"/>
      <c r="J1" s="2"/>
      <c r="K1" s="2"/>
      <c r="L1" s="80"/>
      <c r="M1" s="2"/>
      <c r="N1" s="2"/>
      <c r="O1" s="2"/>
      <c r="P1" s="2"/>
      <c r="Q1" s="2"/>
    </row>
    <row r="2" spans="2:17" ht="15.75" x14ac:dyDescent="0.25">
      <c r="B2" s="58" t="s">
        <v>99</v>
      </c>
      <c r="C2" s="84" t="s">
        <v>107</v>
      </c>
      <c r="D2" s="23"/>
      <c r="E2" s="3"/>
      <c r="F2" s="2"/>
      <c r="G2" s="2"/>
      <c r="H2" s="80"/>
      <c r="I2" s="2"/>
      <c r="J2" s="2"/>
      <c r="K2" s="2"/>
      <c r="L2" s="80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80"/>
      <c r="I3" s="2"/>
      <c r="J3" s="2"/>
      <c r="K3" s="2"/>
      <c r="L3" s="80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80"/>
      <c r="I4" s="2"/>
      <c r="J4" s="2"/>
      <c r="K4" s="2"/>
      <c r="L4" s="80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81">
        <v>3</v>
      </c>
      <c r="E7" s="2"/>
      <c r="F7" s="2"/>
      <c r="G7" s="13" t="s">
        <v>10</v>
      </c>
      <c r="H7" s="61">
        <v>33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81">
        <v>127</v>
      </c>
      <c r="E8" s="2"/>
      <c r="F8" s="2"/>
      <c r="G8" s="13" t="s">
        <v>13</v>
      </c>
      <c r="H8" s="61">
        <v>1017</v>
      </c>
      <c r="I8" s="15"/>
      <c r="J8" s="2"/>
      <c r="K8" s="16" t="s">
        <v>14</v>
      </c>
      <c r="L8" s="62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81"/>
      <c r="E9" s="2"/>
      <c r="F9" s="2"/>
      <c r="G9" s="13" t="s">
        <v>16</v>
      </c>
      <c r="H9" s="61">
        <v>5</v>
      </c>
      <c r="I9" s="15"/>
      <c r="J9" s="2"/>
      <c r="K9" s="16" t="s">
        <v>17</v>
      </c>
      <c r="L9" s="62"/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81"/>
      <c r="E10" s="2"/>
      <c r="F10" s="2"/>
      <c r="G10" s="13" t="s">
        <v>18</v>
      </c>
      <c r="H10" s="61">
        <v>368</v>
      </c>
      <c r="I10" s="15"/>
      <c r="J10" s="2"/>
      <c r="K10" s="16" t="s">
        <v>19</v>
      </c>
      <c r="L10" s="62">
        <v>1</v>
      </c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81">
        <v>1</v>
      </c>
      <c r="E11" s="2"/>
      <c r="F11" s="2"/>
      <c r="G11" s="13" t="s">
        <v>21</v>
      </c>
      <c r="H11" s="61"/>
      <c r="I11" s="15"/>
      <c r="J11" s="2"/>
      <c r="K11" s="16" t="s">
        <v>22</v>
      </c>
      <c r="L11" s="62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81">
        <v>9</v>
      </c>
      <c r="E12" s="2"/>
      <c r="F12" s="2"/>
      <c r="G12" s="13" t="s">
        <v>24</v>
      </c>
      <c r="H12" s="61"/>
      <c r="I12" s="15"/>
      <c r="J12" s="2"/>
      <c r="K12" s="16" t="s">
        <v>25</v>
      </c>
      <c r="L12" s="62"/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81"/>
      <c r="E13" s="2"/>
      <c r="F13" s="2"/>
      <c r="G13" s="13" t="s">
        <v>27</v>
      </c>
      <c r="H13" s="61">
        <v>9</v>
      </c>
      <c r="I13" s="15"/>
      <c r="J13" s="2"/>
      <c r="K13" s="16" t="s">
        <v>28</v>
      </c>
      <c r="L13" s="62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81"/>
      <c r="E14" s="2"/>
      <c r="F14" s="2"/>
      <c r="G14" s="13" t="s">
        <v>30</v>
      </c>
      <c r="H14" s="61">
        <v>261</v>
      </c>
      <c r="I14" s="15"/>
      <c r="J14" s="2"/>
      <c r="K14" s="16" t="s">
        <v>31</v>
      </c>
      <c r="L14" s="62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81"/>
      <c r="E15" s="2"/>
      <c r="F15" s="2"/>
      <c r="G15" s="13" t="s">
        <v>33</v>
      </c>
      <c r="H15" s="61"/>
      <c r="I15" s="15"/>
      <c r="J15" s="2"/>
      <c r="K15" s="16" t="s">
        <v>34</v>
      </c>
      <c r="L15" s="62"/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81"/>
      <c r="E16" s="2"/>
      <c r="F16" s="2"/>
      <c r="G16" s="13" t="s">
        <v>36</v>
      </c>
      <c r="H16" s="61"/>
      <c r="I16" s="15"/>
      <c r="J16" s="2"/>
      <c r="K16" s="16" t="s">
        <v>37</v>
      </c>
      <c r="L16" s="62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81"/>
      <c r="E17" s="2"/>
      <c r="F17" s="2"/>
      <c r="G17" s="13" t="s">
        <v>32</v>
      </c>
      <c r="H17" s="61">
        <v>1</v>
      </c>
      <c r="I17" s="15"/>
      <c r="J17" s="2"/>
      <c r="K17" s="19" t="s">
        <v>39</v>
      </c>
      <c r="L17" s="62">
        <v>1</v>
      </c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81">
        <v>3</v>
      </c>
      <c r="E18" s="2"/>
      <c r="F18" s="2"/>
      <c r="G18" s="13" t="s">
        <v>35</v>
      </c>
      <c r="H18" s="61"/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81">
        <v>59250</v>
      </c>
      <c r="E19" s="2"/>
      <c r="F19" s="2"/>
      <c r="G19" s="13" t="s">
        <v>43</v>
      </c>
      <c r="H19" s="61"/>
      <c r="I19" s="15"/>
      <c r="J19" s="2"/>
      <c r="K19" s="16" t="s">
        <v>44</v>
      </c>
      <c r="L19" s="62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81">
        <v>2</v>
      </c>
      <c r="E20" s="2"/>
      <c r="F20" s="2"/>
      <c r="G20" s="13" t="s">
        <v>40</v>
      </c>
      <c r="H20" s="61">
        <v>17</v>
      </c>
      <c r="I20" s="15"/>
      <c r="J20" s="2"/>
      <c r="K20" s="16" t="s">
        <v>46</v>
      </c>
      <c r="L20" s="62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81"/>
      <c r="E21" s="2"/>
      <c r="F21" s="2"/>
      <c r="G21" s="13" t="s">
        <v>42</v>
      </c>
      <c r="H21" s="61">
        <v>61552</v>
      </c>
      <c r="I21" s="15"/>
      <c r="J21" s="2"/>
      <c r="K21" s="16" t="s">
        <v>48</v>
      </c>
      <c r="L21" s="62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81"/>
      <c r="E22" s="2"/>
      <c r="F22" s="2"/>
      <c r="G22" s="13" t="s">
        <v>45</v>
      </c>
      <c r="H22" s="61"/>
      <c r="I22" s="15"/>
      <c r="J22" s="2"/>
      <c r="K22" s="19" t="s">
        <v>50</v>
      </c>
      <c r="L22" s="62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81"/>
      <c r="E23" s="2"/>
      <c r="F23" s="2"/>
      <c r="G23" s="13" t="s">
        <v>47</v>
      </c>
      <c r="H23" s="61"/>
      <c r="I23" s="15"/>
      <c r="J23" s="2"/>
      <c r="K23" s="16" t="s">
        <v>52</v>
      </c>
      <c r="L23" s="62"/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81"/>
      <c r="E24" s="2"/>
      <c r="F24" s="2"/>
      <c r="G24" s="13" t="s">
        <v>49</v>
      </c>
      <c r="H24" s="61"/>
      <c r="I24" s="15"/>
      <c r="J24" s="2"/>
      <c r="K24" s="16" t="s">
        <v>54</v>
      </c>
      <c r="L24" s="62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81"/>
      <c r="E25" s="2"/>
      <c r="F25" s="2"/>
      <c r="G25" s="13" t="s">
        <v>51</v>
      </c>
      <c r="H25" s="61"/>
      <c r="I25" s="15"/>
      <c r="J25" s="2"/>
      <c r="K25" s="16" t="s">
        <v>56</v>
      </c>
      <c r="L25" s="62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81"/>
      <c r="E26" s="2"/>
      <c r="F26" s="2"/>
      <c r="G26" s="13" t="s">
        <v>53</v>
      </c>
      <c r="H26" s="61"/>
      <c r="I26" s="15"/>
      <c r="J26" s="2"/>
      <c r="K26" s="16" t="s">
        <v>58</v>
      </c>
      <c r="L26" s="62"/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81"/>
      <c r="E27" s="2"/>
      <c r="F27" s="2"/>
      <c r="G27" s="13" t="s">
        <v>55</v>
      </c>
      <c r="H27" s="61"/>
      <c r="I27" s="15"/>
      <c r="J27" s="2"/>
      <c r="K27" s="16" t="s">
        <v>60</v>
      </c>
      <c r="L27" s="62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81">
        <v>78</v>
      </c>
      <c r="E28" s="2"/>
      <c r="F28" s="2"/>
      <c r="G28" s="13" t="s">
        <v>57</v>
      </c>
      <c r="H28" s="61">
        <v>10</v>
      </c>
      <c r="I28" s="15"/>
      <c r="J28" s="2"/>
      <c r="K28" s="2"/>
      <c r="L28" s="80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81">
        <v>10</v>
      </c>
      <c r="E29" s="2"/>
      <c r="F29" s="2"/>
      <c r="G29" s="13" t="s">
        <v>59</v>
      </c>
      <c r="H29" s="61">
        <v>403</v>
      </c>
      <c r="I29" s="15"/>
      <c r="J29" s="2"/>
      <c r="K29" s="2"/>
      <c r="L29" s="80"/>
      <c r="M29" s="2"/>
      <c r="N29" s="2"/>
      <c r="O29" s="2"/>
      <c r="P29" s="2"/>
      <c r="Q29" s="2"/>
    </row>
    <row r="30" spans="2:17" x14ac:dyDescent="0.25">
      <c r="G30" s="19" t="s">
        <v>63</v>
      </c>
      <c r="H30" s="65"/>
      <c r="I30" s="22"/>
    </row>
    <row r="31" spans="2:17" x14ac:dyDescent="0.25">
      <c r="G31" s="23"/>
      <c r="H31" s="85"/>
      <c r="I31" s="22"/>
    </row>
  </sheetData>
  <mergeCells count="30">
    <mergeCell ref="B7:C7"/>
    <mergeCell ref="K7:L7"/>
    <mergeCell ref="C3:D3"/>
    <mergeCell ref="B5:D5"/>
    <mergeCell ref="G5:H5"/>
    <mergeCell ref="K5:L5"/>
    <mergeCell ref="B6:C6"/>
    <mergeCell ref="K18:L18"/>
    <mergeCell ref="B8:C8"/>
    <mergeCell ref="B9:C9"/>
    <mergeCell ref="B10:C10"/>
    <mergeCell ref="B11:C11"/>
    <mergeCell ref="B12:C12"/>
    <mergeCell ref="B13:C13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5970C-B7CA-4BEF-A7FF-EF57750440DD}">
  <dimension ref="B1:Q37"/>
  <sheetViews>
    <sheetView workbookViewId="0">
      <selection activeCell="B1" sqref="B1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6" t="s">
        <v>77</v>
      </c>
      <c r="D2" s="126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6">
        <v>2023</v>
      </c>
      <c r="D3" s="126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>
        <v>8</v>
      </c>
      <c r="E7" s="2"/>
      <c r="F7" s="2"/>
      <c r="G7" s="13" t="s">
        <v>10</v>
      </c>
      <c r="H7" s="14">
        <f>19+2</f>
        <v>21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>
        <v>312</v>
      </c>
      <c r="E8" s="2"/>
      <c r="F8" s="2"/>
      <c r="G8" s="13" t="s">
        <v>13</v>
      </c>
      <c r="H8" s="14">
        <f>308+101</f>
        <v>409</v>
      </c>
      <c r="I8" s="15"/>
      <c r="J8" s="2"/>
      <c r="K8" s="16" t="s">
        <v>14</v>
      </c>
      <c r="L8" s="17">
        <v>0</v>
      </c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>
        <v>0</v>
      </c>
      <c r="E9" s="2"/>
      <c r="F9" s="2"/>
      <c r="G9" s="13" t="s">
        <v>16</v>
      </c>
      <c r="H9" s="14">
        <f>1+2</f>
        <v>3</v>
      </c>
      <c r="I9" s="15"/>
      <c r="J9" s="2"/>
      <c r="K9" s="16" t="s">
        <v>17</v>
      </c>
      <c r="L9" s="17">
        <v>0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>
        <v>0</v>
      </c>
      <c r="E10" s="2"/>
      <c r="F10" s="2"/>
      <c r="G10" s="13" t="s">
        <v>18</v>
      </c>
      <c r="H10" s="14">
        <f>70+272</f>
        <v>342</v>
      </c>
      <c r="I10" s="15"/>
      <c r="J10" s="2"/>
      <c r="K10" s="16" t="s">
        <v>19</v>
      </c>
      <c r="L10" s="17">
        <v>0</v>
      </c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>
        <v>0</v>
      </c>
      <c r="E11" s="2"/>
      <c r="F11" s="2"/>
      <c r="G11" s="13" t="s">
        <v>21</v>
      </c>
      <c r="H11" s="14">
        <v>0</v>
      </c>
      <c r="I11" s="15"/>
      <c r="J11" s="2"/>
      <c r="K11" s="16" t="s">
        <v>22</v>
      </c>
      <c r="L11" s="17">
        <v>0</v>
      </c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>
        <v>0</v>
      </c>
      <c r="E12" s="2"/>
      <c r="F12" s="2"/>
      <c r="G12" s="13" t="s">
        <v>24</v>
      </c>
      <c r="H12" s="14">
        <v>0</v>
      </c>
      <c r="I12" s="15"/>
      <c r="J12" s="2"/>
      <c r="K12" s="16" t="s">
        <v>25</v>
      </c>
      <c r="L12" s="17">
        <v>0</v>
      </c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>
        <v>0</v>
      </c>
      <c r="E13" s="2"/>
      <c r="F13" s="2"/>
      <c r="G13" s="13" t="s">
        <v>27</v>
      </c>
      <c r="H13" s="14">
        <v>4</v>
      </c>
      <c r="I13" s="15"/>
      <c r="J13" s="2"/>
      <c r="K13" s="16" t="s">
        <v>28</v>
      </c>
      <c r="L13" s="17">
        <v>0</v>
      </c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>
        <v>0</v>
      </c>
      <c r="E14" s="2"/>
      <c r="F14" s="2"/>
      <c r="G14" s="13" t="s">
        <v>30</v>
      </c>
      <c r="H14" s="14">
        <v>142</v>
      </c>
      <c r="I14" s="15"/>
      <c r="J14" s="2"/>
      <c r="K14" s="16" t="s">
        <v>31</v>
      </c>
      <c r="L14" s="17">
        <v>0</v>
      </c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>
        <v>0</v>
      </c>
      <c r="E15" s="2"/>
      <c r="F15" s="2"/>
      <c r="G15" s="13" t="s">
        <v>33</v>
      </c>
      <c r="H15" s="14">
        <v>0</v>
      </c>
      <c r="I15" s="15"/>
      <c r="J15" s="2"/>
      <c r="K15" s="16" t="s">
        <v>34</v>
      </c>
      <c r="L15" s="17">
        <v>0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>
        <v>0</v>
      </c>
      <c r="E16" s="2"/>
      <c r="F16" s="2"/>
      <c r="G16" s="13" t="s">
        <v>36</v>
      </c>
      <c r="H16" s="14">
        <v>0</v>
      </c>
      <c r="I16" s="15"/>
      <c r="J16" s="2"/>
      <c r="K16" s="16" t="s">
        <v>37</v>
      </c>
      <c r="L16" s="17">
        <v>0</v>
      </c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>
        <v>0</v>
      </c>
      <c r="E17" s="2"/>
      <c r="F17" s="2"/>
      <c r="G17" s="13" t="s">
        <v>32</v>
      </c>
      <c r="H17" s="14">
        <v>3</v>
      </c>
      <c r="I17" s="15"/>
      <c r="J17" s="2"/>
      <c r="K17" s="19" t="s">
        <v>39</v>
      </c>
      <c r="L17" s="17">
        <v>0</v>
      </c>
      <c r="M17" s="2"/>
      <c r="N17" s="2"/>
      <c r="O17" s="2"/>
      <c r="P17" s="2"/>
      <c r="Q17" s="2"/>
    </row>
    <row r="18" spans="2:17" ht="15.75" x14ac:dyDescent="0.25">
      <c r="B18" s="114" t="s">
        <v>78</v>
      </c>
      <c r="C18" s="115"/>
      <c r="D18" s="12">
        <v>6</v>
      </c>
      <c r="E18" s="2"/>
      <c r="F18" s="2"/>
      <c r="G18" s="13" t="s">
        <v>35</v>
      </c>
      <c r="H18" s="14">
        <v>0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79</v>
      </c>
      <c r="C19" s="115"/>
      <c r="D19" s="59">
        <f>1076503+336</f>
        <v>1076839</v>
      </c>
      <c r="E19" s="2"/>
      <c r="F19" s="2"/>
      <c r="G19" s="13" t="s">
        <v>43</v>
      </c>
      <c r="H19" s="14">
        <f>3+1</f>
        <v>4</v>
      </c>
      <c r="I19" s="15"/>
      <c r="J19" s="2"/>
      <c r="K19" s="16" t="s">
        <v>44</v>
      </c>
      <c r="L19" s="17">
        <v>0</v>
      </c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>
        <v>1</v>
      </c>
      <c r="E20" s="2"/>
      <c r="F20" s="2"/>
      <c r="G20" s="13" t="s">
        <v>40</v>
      </c>
      <c r="H20" s="14">
        <f>2+9</f>
        <v>11</v>
      </c>
      <c r="I20" s="15"/>
      <c r="J20" s="2"/>
      <c r="K20" s="16" t="s">
        <v>46</v>
      </c>
      <c r="L20" s="17">
        <v>0</v>
      </c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>
        <v>7198</v>
      </c>
      <c r="E21" s="2"/>
      <c r="F21" s="2"/>
      <c r="G21" s="13" t="s">
        <v>42</v>
      </c>
      <c r="H21" s="14">
        <f>344215+21760</f>
        <v>365975</v>
      </c>
      <c r="I21" s="15"/>
      <c r="J21" s="2"/>
      <c r="K21" s="16" t="s">
        <v>48</v>
      </c>
      <c r="L21" s="17">
        <v>0</v>
      </c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47">
        <v>18182</v>
      </c>
      <c r="E22" s="2"/>
      <c r="F22" s="2"/>
      <c r="G22" s="13" t="s">
        <v>80</v>
      </c>
      <c r="H22" s="46">
        <v>1</v>
      </c>
      <c r="I22" s="15"/>
      <c r="J22" s="2"/>
      <c r="K22" s="19" t="s">
        <v>50</v>
      </c>
      <c r="L22" s="17">
        <v>0</v>
      </c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>
        <v>0</v>
      </c>
      <c r="E23" s="2"/>
      <c r="F23" s="2"/>
      <c r="G23" s="13" t="s">
        <v>47</v>
      </c>
      <c r="H23" s="46">
        <v>125</v>
      </c>
      <c r="I23" s="15"/>
      <c r="J23" s="2"/>
      <c r="K23" s="16" t="s">
        <v>52</v>
      </c>
      <c r="L23" s="17">
        <v>0</v>
      </c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>
        <v>0</v>
      </c>
      <c r="E24" s="2"/>
      <c r="F24" s="2"/>
      <c r="G24" s="13" t="s">
        <v>49</v>
      </c>
      <c r="H24" s="46">
        <v>242</v>
      </c>
      <c r="I24" s="15"/>
      <c r="J24" s="2"/>
      <c r="K24" s="16" t="s">
        <v>54</v>
      </c>
      <c r="L24" s="17">
        <v>0</v>
      </c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>
        <v>0</v>
      </c>
      <c r="E25" s="2"/>
      <c r="F25" s="2"/>
      <c r="G25" s="13" t="s">
        <v>51</v>
      </c>
      <c r="H25" s="14">
        <v>0</v>
      </c>
      <c r="I25" s="15"/>
      <c r="J25" s="2"/>
      <c r="K25" s="16" t="s">
        <v>56</v>
      </c>
      <c r="L25" s="17">
        <v>0</v>
      </c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>
        <v>0</v>
      </c>
      <c r="E26" s="2"/>
      <c r="F26" s="2"/>
      <c r="G26" s="13" t="s">
        <v>53</v>
      </c>
      <c r="H26" s="14">
        <v>0</v>
      </c>
      <c r="I26" s="15"/>
      <c r="J26" s="2"/>
      <c r="K26" s="16" t="s">
        <v>58</v>
      </c>
      <c r="L26" s="17">
        <v>0</v>
      </c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>
        <v>0</v>
      </c>
      <c r="E27" s="2"/>
      <c r="F27" s="2"/>
      <c r="G27" s="13" t="s">
        <v>55</v>
      </c>
      <c r="H27" s="14">
        <v>0</v>
      </c>
      <c r="I27" s="15"/>
      <c r="J27" s="2"/>
      <c r="K27" s="16" t="s">
        <v>60</v>
      </c>
      <c r="L27" s="17">
        <v>0</v>
      </c>
      <c r="M27" s="2"/>
      <c r="N27" s="2"/>
      <c r="O27" s="2"/>
      <c r="P27" s="2"/>
      <c r="Q27" s="2"/>
    </row>
    <row r="28" spans="2:17" ht="15.75" x14ac:dyDescent="0.25">
      <c r="B28" s="114" t="s">
        <v>81</v>
      </c>
      <c r="C28" s="115"/>
      <c r="D28" s="47">
        <f>155+2+102</f>
        <v>259</v>
      </c>
      <c r="E28" s="2"/>
      <c r="F28" s="2"/>
      <c r="G28" s="13" t="s">
        <v>57</v>
      </c>
      <c r="H28" s="14">
        <f>5+1</f>
        <v>6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82</v>
      </c>
      <c r="C29" s="115"/>
      <c r="D29" s="12">
        <v>1</v>
      </c>
      <c r="E29" s="2"/>
      <c r="F29" s="2"/>
      <c r="G29" s="13" t="s">
        <v>59</v>
      </c>
      <c r="H29" s="14">
        <f>466+30</f>
        <v>496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83</v>
      </c>
      <c r="H30" s="21">
        <v>4</v>
      </c>
      <c r="I30" s="22"/>
    </row>
    <row r="31" spans="2:17" x14ac:dyDescent="0.25">
      <c r="G31" s="23"/>
      <c r="H31" s="22"/>
      <c r="I31" s="22"/>
    </row>
    <row r="32" spans="2:17" ht="15.75" x14ac:dyDescent="0.25">
      <c r="B32" s="140" t="s">
        <v>84</v>
      </c>
      <c r="C32" s="140"/>
      <c r="D32" s="140"/>
      <c r="G32" s="60" t="s">
        <v>85</v>
      </c>
    </row>
    <row r="33" spans="2:8" ht="47.25" customHeight="1" x14ac:dyDescent="0.25">
      <c r="B33" s="138" t="s">
        <v>86</v>
      </c>
      <c r="C33" s="138"/>
      <c r="D33" s="138"/>
      <c r="G33" s="139" t="s">
        <v>87</v>
      </c>
      <c r="H33" s="139"/>
    </row>
    <row r="34" spans="2:8" ht="33.75" customHeight="1" x14ac:dyDescent="0.25">
      <c r="B34" s="138" t="s">
        <v>88</v>
      </c>
      <c r="C34" s="138"/>
      <c r="D34" s="138"/>
      <c r="G34" s="139"/>
      <c r="H34" s="139"/>
    </row>
    <row r="35" spans="2:8" x14ac:dyDescent="0.25">
      <c r="B35" s="138" t="s">
        <v>89</v>
      </c>
      <c r="C35" s="138"/>
      <c r="D35" s="138"/>
      <c r="G35" s="139"/>
      <c r="H35" s="139"/>
    </row>
    <row r="36" spans="2:8" x14ac:dyDescent="0.25">
      <c r="G36" s="139"/>
      <c r="H36" s="139"/>
    </row>
    <row r="37" spans="2:8" x14ac:dyDescent="0.25">
      <c r="G37" s="139"/>
      <c r="H37" s="139"/>
    </row>
  </sheetData>
  <mergeCells count="36">
    <mergeCell ref="B33:D33"/>
    <mergeCell ref="G33:H37"/>
    <mergeCell ref="B34:D34"/>
    <mergeCell ref="B35:D35"/>
    <mergeCell ref="B17:C17"/>
    <mergeCell ref="B29:C29"/>
    <mergeCell ref="B32:D32"/>
    <mergeCell ref="B28:C28"/>
    <mergeCell ref="B18:C18"/>
    <mergeCell ref="B23:C23"/>
    <mergeCell ref="B24:C24"/>
    <mergeCell ref="B25:C25"/>
    <mergeCell ref="B26:C26"/>
    <mergeCell ref="B27:C27"/>
    <mergeCell ref="K18:L18"/>
    <mergeCell ref="B19:C19"/>
    <mergeCell ref="B20:C20"/>
    <mergeCell ref="B21:C21"/>
    <mergeCell ref="B22:C22"/>
    <mergeCell ref="B16:C16"/>
    <mergeCell ref="C2:D2"/>
    <mergeCell ref="C3:D3"/>
    <mergeCell ref="B5:D5"/>
    <mergeCell ref="B8:C8"/>
    <mergeCell ref="B9:C9"/>
    <mergeCell ref="B10:C10"/>
    <mergeCell ref="B11:C11"/>
    <mergeCell ref="B12:C12"/>
    <mergeCell ref="B6:C6"/>
    <mergeCell ref="B7:C7"/>
    <mergeCell ref="G5:H5"/>
    <mergeCell ref="K5:L5"/>
    <mergeCell ref="B13:C13"/>
    <mergeCell ref="B14:C14"/>
    <mergeCell ref="B15:C15"/>
    <mergeCell ref="K7:L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58E9F-5B13-4A43-973F-44D2E7EF932F}">
  <dimension ref="B1:Q31"/>
  <sheetViews>
    <sheetView workbookViewId="0">
      <selection activeCell="D17" sqref="D1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108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/>
      <c r="E7" s="2"/>
      <c r="F7" s="2"/>
      <c r="G7" s="13" t="s">
        <v>10</v>
      </c>
      <c r="H7" s="14">
        <v>30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14">
        <v>803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14">
        <v>2</v>
      </c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14">
        <v>165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14">
        <v>3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44">
        <v>40500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/>
      <c r="E13" s="2"/>
      <c r="F13" s="2"/>
      <c r="G13" s="13" t="s">
        <v>27</v>
      </c>
      <c r="H13" s="14">
        <v>6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/>
      <c r="E14" s="2"/>
      <c r="F14" s="2"/>
      <c r="G14" s="13" t="s">
        <v>30</v>
      </c>
      <c r="H14" s="14">
        <v>274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14">
        <v>4</v>
      </c>
      <c r="I17" s="15"/>
      <c r="J17" s="2"/>
      <c r="K17" s="19" t="s">
        <v>39</v>
      </c>
      <c r="L17" s="17">
        <v>38</v>
      </c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>
        <v>12</v>
      </c>
      <c r="E18" s="2"/>
      <c r="F18" s="2"/>
      <c r="G18" s="13" t="s">
        <v>35</v>
      </c>
      <c r="H18" s="14"/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36">
        <v>530267</v>
      </c>
      <c r="E19" s="2"/>
      <c r="F19" s="2"/>
      <c r="G19" s="13" t="s">
        <v>43</v>
      </c>
      <c r="H19" s="14">
        <v>1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>
        <v>1</v>
      </c>
      <c r="E20" s="2"/>
      <c r="F20" s="2"/>
      <c r="G20" s="13" t="s">
        <v>40</v>
      </c>
      <c r="H20" s="14">
        <v>6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36">
        <v>11000</v>
      </c>
      <c r="E21" s="2"/>
      <c r="F21" s="2"/>
      <c r="G21" s="13" t="s">
        <v>42</v>
      </c>
      <c r="H21" s="44">
        <v>118000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36">
        <v>35000</v>
      </c>
      <c r="E22" s="2"/>
      <c r="F22" s="2"/>
      <c r="G22" s="13" t="s">
        <v>45</v>
      </c>
      <c r="H22" s="14"/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/>
      <c r="E24" s="2"/>
      <c r="F24" s="2"/>
      <c r="G24" s="13" t="s">
        <v>49</v>
      </c>
      <c r="H24" s="14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36">
        <v>1300</v>
      </c>
      <c r="E28" s="2"/>
      <c r="F28" s="2"/>
      <c r="G28" s="13" t="s">
        <v>57</v>
      </c>
      <c r="H28" s="14">
        <v>2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/>
      <c r="E29" s="2"/>
      <c r="F29" s="2"/>
      <c r="G29" s="13" t="s">
        <v>59</v>
      </c>
      <c r="H29" s="14">
        <v>36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/>
      <c r="I30" s="22"/>
    </row>
    <row r="31" spans="2:17" x14ac:dyDescent="0.25">
      <c r="G31" s="23"/>
      <c r="H31" s="22"/>
      <c r="I31" s="22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97F78-D2B1-4C6F-B831-A012E97A51AF}">
  <dimension ref="B1:Q31"/>
  <sheetViews>
    <sheetView workbookViewId="0">
      <selection activeCell="G17" sqref="G1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109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>
        <v>1</v>
      </c>
      <c r="E7" s="2"/>
      <c r="F7" s="2"/>
      <c r="G7" s="13" t="s">
        <v>10</v>
      </c>
      <c r="H7" s="14">
        <v>20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>
        <v>55</v>
      </c>
      <c r="E8" s="2"/>
      <c r="F8" s="2"/>
      <c r="G8" s="13" t="s">
        <v>13</v>
      </c>
      <c r="H8" s="14">
        <v>1254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14">
        <v>6</v>
      </c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14">
        <v>666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14"/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14"/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/>
      <c r="E13" s="2"/>
      <c r="F13" s="2"/>
      <c r="G13" s="13" t="s">
        <v>27</v>
      </c>
      <c r="H13" s="14">
        <v>7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/>
      <c r="E14" s="2"/>
      <c r="F14" s="2"/>
      <c r="G14" s="13" t="s">
        <v>30</v>
      </c>
      <c r="H14" s="14">
        <v>264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14">
        <v>1</v>
      </c>
      <c r="I17" s="15"/>
      <c r="J17" s="2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86" t="s">
        <v>110</v>
      </c>
      <c r="E18" s="2"/>
      <c r="F18" s="2"/>
      <c r="G18" s="13" t="s">
        <v>35</v>
      </c>
      <c r="H18" s="14"/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86" t="s">
        <v>111</v>
      </c>
      <c r="E19" s="2"/>
      <c r="F19" s="2"/>
      <c r="G19" s="13" t="s">
        <v>43</v>
      </c>
      <c r="H19" s="14"/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>
        <v>1</v>
      </c>
      <c r="E20" s="2"/>
      <c r="F20" s="2"/>
      <c r="G20" s="13" t="s">
        <v>40</v>
      </c>
      <c r="H20" s="14">
        <v>1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36">
        <v>5205</v>
      </c>
      <c r="E21" s="2"/>
      <c r="F21" s="2"/>
      <c r="G21" s="13" t="s">
        <v>42</v>
      </c>
      <c r="H21" s="14">
        <v>400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36">
        <v>13424</v>
      </c>
      <c r="E22" s="2"/>
      <c r="F22" s="2"/>
      <c r="G22" s="13" t="s">
        <v>45</v>
      </c>
      <c r="H22" s="14"/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/>
      <c r="E24" s="2"/>
      <c r="F24" s="2"/>
      <c r="G24" s="13" t="s">
        <v>49</v>
      </c>
      <c r="H24" s="14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36">
        <v>3750</v>
      </c>
      <c r="E28" s="2"/>
      <c r="F28" s="2"/>
      <c r="G28" s="13" t="s">
        <v>57</v>
      </c>
      <c r="H28" s="14">
        <v>3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36">
        <v>4</v>
      </c>
      <c r="E29" s="2"/>
      <c r="F29" s="2"/>
      <c r="G29" s="13" t="s">
        <v>59</v>
      </c>
      <c r="H29" s="14">
        <v>83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/>
      <c r="I30" s="22"/>
    </row>
    <row r="31" spans="2:17" x14ac:dyDescent="0.25">
      <c r="G31" s="23"/>
      <c r="H31" s="22"/>
      <c r="I31" s="22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2F589-6CC4-4139-927C-8401332734EC}">
  <dimension ref="B1:Q31"/>
  <sheetViews>
    <sheetView workbookViewId="0">
      <selection activeCell="B9" sqref="B9:C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141"/>
      <c r="E1" s="14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112</v>
      </c>
      <c r="C2" s="87" t="s">
        <v>113</v>
      </c>
      <c r="D2" s="141"/>
      <c r="E2" s="14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94</v>
      </c>
      <c r="C3" s="1">
        <v>2023</v>
      </c>
      <c r="D3" s="141"/>
      <c r="E3" s="14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141"/>
      <c r="E4" s="14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66">
        <v>1</v>
      </c>
      <c r="E7" s="2"/>
      <c r="F7" s="2"/>
      <c r="G7" s="13" t="s">
        <v>10</v>
      </c>
      <c r="H7" s="88">
        <v>4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89">
        <v>68</v>
      </c>
      <c r="E8" s="2"/>
      <c r="F8" s="2"/>
      <c r="G8" s="13" t="s">
        <v>13</v>
      </c>
      <c r="H8" s="90">
        <v>241</v>
      </c>
      <c r="I8" s="15"/>
      <c r="J8" s="2"/>
      <c r="K8" s="16" t="s">
        <v>14</v>
      </c>
      <c r="L8" s="91" t="s">
        <v>114</v>
      </c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91" t="s">
        <v>114</v>
      </c>
      <c r="E9" s="2"/>
      <c r="F9" s="2"/>
      <c r="G9" s="13" t="s">
        <v>16</v>
      </c>
      <c r="H9" s="88">
        <v>5</v>
      </c>
      <c r="I9" s="15"/>
      <c r="J9" s="2"/>
      <c r="K9" s="16" t="s">
        <v>17</v>
      </c>
      <c r="L9" s="91" t="s">
        <v>114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91" t="s">
        <v>114</v>
      </c>
      <c r="E10" s="2"/>
      <c r="F10" s="2"/>
      <c r="G10" s="13" t="s">
        <v>18</v>
      </c>
      <c r="H10" s="90">
        <v>524</v>
      </c>
      <c r="I10" s="15"/>
      <c r="J10" s="2"/>
      <c r="K10" s="16" t="s">
        <v>19</v>
      </c>
      <c r="L10" s="91">
        <v>1</v>
      </c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91" t="s">
        <v>114</v>
      </c>
      <c r="E11" s="2"/>
      <c r="F11" s="2"/>
      <c r="G11" s="13" t="s">
        <v>21</v>
      </c>
      <c r="H11" s="88">
        <v>2</v>
      </c>
      <c r="I11" s="15"/>
      <c r="J11" s="2"/>
      <c r="K11" s="16" t="s">
        <v>22</v>
      </c>
      <c r="L11" s="91" t="s">
        <v>114</v>
      </c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91" t="s">
        <v>114</v>
      </c>
      <c r="E12" s="2"/>
      <c r="F12" s="2"/>
      <c r="G12" s="13" t="s">
        <v>24</v>
      </c>
      <c r="H12" s="92">
        <v>45</v>
      </c>
      <c r="I12" s="15"/>
      <c r="J12" s="2"/>
      <c r="K12" s="16" t="s">
        <v>25</v>
      </c>
      <c r="L12" s="91" t="s">
        <v>114</v>
      </c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91" t="s">
        <v>114</v>
      </c>
      <c r="E13" s="2"/>
      <c r="F13" s="2"/>
      <c r="G13" s="13" t="s">
        <v>27</v>
      </c>
      <c r="H13" s="88">
        <v>4</v>
      </c>
      <c r="I13" s="15"/>
      <c r="J13" s="2"/>
      <c r="K13" s="16" t="s">
        <v>28</v>
      </c>
      <c r="L13" s="91">
        <v>2</v>
      </c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91" t="s">
        <v>114</v>
      </c>
      <c r="E14" s="2"/>
      <c r="F14" s="2"/>
      <c r="G14" s="13" t="s">
        <v>30</v>
      </c>
      <c r="H14" s="88">
        <v>111</v>
      </c>
      <c r="I14" s="15"/>
      <c r="J14" s="2"/>
      <c r="K14" s="16" t="s">
        <v>31</v>
      </c>
      <c r="L14" s="91" t="s">
        <v>114</v>
      </c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91" t="s">
        <v>114</v>
      </c>
      <c r="E15" s="2"/>
      <c r="F15" s="2"/>
      <c r="G15" s="13" t="s">
        <v>33</v>
      </c>
      <c r="H15" s="93" t="s">
        <v>114</v>
      </c>
      <c r="I15" s="15"/>
      <c r="J15" s="2"/>
      <c r="K15" s="16" t="s">
        <v>34</v>
      </c>
      <c r="L15" s="91" t="s">
        <v>114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91" t="s">
        <v>114</v>
      </c>
      <c r="E16" s="2"/>
      <c r="F16" s="2"/>
      <c r="G16" s="13" t="s">
        <v>36</v>
      </c>
      <c r="H16" s="94" t="s">
        <v>114</v>
      </c>
      <c r="I16" s="15"/>
      <c r="J16" s="2"/>
      <c r="K16" s="16" t="s">
        <v>37</v>
      </c>
      <c r="L16" s="91" t="s">
        <v>114</v>
      </c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91">
        <v>1</v>
      </c>
      <c r="E17" s="2"/>
      <c r="F17" s="2"/>
      <c r="G17" s="13" t="s">
        <v>32</v>
      </c>
      <c r="H17" s="93" t="s">
        <v>114</v>
      </c>
      <c r="I17" s="15"/>
      <c r="J17" s="2"/>
      <c r="K17" s="19" t="s">
        <v>39</v>
      </c>
      <c r="L17" s="91" t="s">
        <v>114</v>
      </c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91" t="s">
        <v>114</v>
      </c>
      <c r="E18" s="2"/>
      <c r="F18" s="2"/>
      <c r="G18" s="13" t="s">
        <v>35</v>
      </c>
      <c r="H18" s="93" t="s">
        <v>114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91" t="s">
        <v>114</v>
      </c>
      <c r="E19" s="2"/>
      <c r="F19" s="2"/>
      <c r="G19" s="13" t="s">
        <v>43</v>
      </c>
      <c r="H19" s="93" t="s">
        <v>114</v>
      </c>
      <c r="I19" s="15"/>
      <c r="J19" s="2"/>
      <c r="K19" s="16" t="s">
        <v>44</v>
      </c>
      <c r="L19" s="91" t="s">
        <v>114</v>
      </c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89">
        <v>1</v>
      </c>
      <c r="E20" s="2"/>
      <c r="F20" s="2"/>
      <c r="G20" s="13" t="s">
        <v>40</v>
      </c>
      <c r="H20" s="93" t="s">
        <v>114</v>
      </c>
      <c r="I20" s="15"/>
      <c r="J20" s="2"/>
      <c r="K20" s="16" t="s">
        <v>46</v>
      </c>
      <c r="L20" s="91" t="s">
        <v>114</v>
      </c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95">
        <v>20699</v>
      </c>
      <c r="E21" s="2"/>
      <c r="F21" s="2"/>
      <c r="G21" s="13" t="s">
        <v>42</v>
      </c>
      <c r="H21" s="96" t="s">
        <v>114</v>
      </c>
      <c r="I21" s="15"/>
      <c r="J21" s="2"/>
      <c r="K21" s="16" t="s">
        <v>48</v>
      </c>
      <c r="L21" s="91" t="s">
        <v>114</v>
      </c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95">
        <v>38020</v>
      </c>
      <c r="E22" s="2"/>
      <c r="F22" s="2"/>
      <c r="G22" s="13" t="s">
        <v>45</v>
      </c>
      <c r="H22" s="91" t="s">
        <v>114</v>
      </c>
      <c r="I22" s="15"/>
      <c r="J22" s="2"/>
      <c r="K22" s="19" t="s">
        <v>50</v>
      </c>
      <c r="L22" s="91" t="s">
        <v>114</v>
      </c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91" t="s">
        <v>114</v>
      </c>
      <c r="E23" s="2"/>
      <c r="F23" s="2"/>
      <c r="G23" s="13" t="s">
        <v>47</v>
      </c>
      <c r="H23" s="91" t="s">
        <v>114</v>
      </c>
      <c r="I23" s="15"/>
      <c r="J23" s="2"/>
      <c r="K23" s="16" t="s">
        <v>52</v>
      </c>
      <c r="L23" s="91" t="s">
        <v>114</v>
      </c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91" t="s">
        <v>114</v>
      </c>
      <c r="E24" s="2"/>
      <c r="F24" s="2"/>
      <c r="G24" s="13" t="s">
        <v>49</v>
      </c>
      <c r="H24" s="91" t="s">
        <v>114</v>
      </c>
      <c r="I24" s="15"/>
      <c r="J24" s="2"/>
      <c r="K24" s="16" t="s">
        <v>54</v>
      </c>
      <c r="L24" s="91" t="s">
        <v>114</v>
      </c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91" t="s">
        <v>114</v>
      </c>
      <c r="E25" s="2"/>
      <c r="F25" s="2"/>
      <c r="G25" s="13" t="s">
        <v>51</v>
      </c>
      <c r="H25" s="91" t="s">
        <v>114</v>
      </c>
      <c r="I25" s="15"/>
      <c r="J25" s="2"/>
      <c r="K25" s="16" t="s">
        <v>56</v>
      </c>
      <c r="L25" s="91" t="s">
        <v>114</v>
      </c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91" t="s">
        <v>114</v>
      </c>
      <c r="E26" s="2"/>
      <c r="F26" s="2"/>
      <c r="G26" s="13" t="s">
        <v>53</v>
      </c>
      <c r="H26" s="91" t="s">
        <v>114</v>
      </c>
      <c r="I26" s="15"/>
      <c r="J26" s="2"/>
      <c r="K26" s="16" t="s">
        <v>58</v>
      </c>
      <c r="L26" s="91" t="s">
        <v>114</v>
      </c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91" t="s">
        <v>114</v>
      </c>
      <c r="E27" s="2"/>
      <c r="F27" s="2"/>
      <c r="G27" s="13" t="s">
        <v>55</v>
      </c>
      <c r="H27" s="91" t="s">
        <v>114</v>
      </c>
      <c r="I27" s="15"/>
      <c r="J27" s="2"/>
      <c r="K27" s="16" t="s">
        <v>60</v>
      </c>
      <c r="L27" s="91" t="s">
        <v>114</v>
      </c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89">
        <v>450</v>
      </c>
      <c r="E28" s="2"/>
      <c r="F28" s="2"/>
      <c r="G28" s="13" t="s">
        <v>57</v>
      </c>
      <c r="H28" s="88">
        <v>3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97">
        <v>200</v>
      </c>
      <c r="E29" s="2"/>
      <c r="F29" s="2"/>
      <c r="G29" s="13" t="s">
        <v>59</v>
      </c>
      <c r="H29" s="90">
        <v>102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98" t="s">
        <v>114</v>
      </c>
      <c r="I30" s="22"/>
    </row>
    <row r="31" spans="2:17" x14ac:dyDescent="0.25">
      <c r="G31" s="23"/>
      <c r="H31" s="22"/>
      <c r="I31" s="22"/>
    </row>
  </sheetData>
  <mergeCells count="30">
    <mergeCell ref="B7:C7"/>
    <mergeCell ref="K7:L7"/>
    <mergeCell ref="D1:E4"/>
    <mergeCell ref="B5:D5"/>
    <mergeCell ref="G5:H5"/>
    <mergeCell ref="K5:L5"/>
    <mergeCell ref="B6:C6"/>
    <mergeCell ref="K18:L18"/>
    <mergeCell ref="B8:C8"/>
    <mergeCell ref="B9:C9"/>
    <mergeCell ref="B10:C10"/>
    <mergeCell ref="B11:C11"/>
    <mergeCell ref="B12:C12"/>
    <mergeCell ref="B13:C13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05B64-00D7-4351-B612-60200FB4F1E6}">
  <dimension ref="B1:Q31"/>
  <sheetViews>
    <sheetView workbookViewId="0">
      <selection activeCell="G18" sqref="G18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90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94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24">
        <v>1</v>
      </c>
      <c r="E7" s="2"/>
      <c r="F7" s="2"/>
      <c r="G7" s="13" t="s">
        <v>10</v>
      </c>
      <c r="H7" s="61">
        <f>1+1+1+1+1+1+1+1</f>
        <v>8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24">
        <v>71</v>
      </c>
      <c r="E8" s="2"/>
      <c r="F8" s="2"/>
      <c r="G8" s="13" t="s">
        <v>13</v>
      </c>
      <c r="H8" s="61">
        <f>50+99+200+10+300+150+600</f>
        <v>1409</v>
      </c>
      <c r="I8" s="15"/>
      <c r="J8" s="2"/>
      <c r="K8" s="16" t="s">
        <v>14</v>
      </c>
      <c r="L8" s="62" t="s">
        <v>91</v>
      </c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24">
        <v>0</v>
      </c>
      <c r="E9" s="2"/>
      <c r="F9" s="2"/>
      <c r="G9" s="13" t="s">
        <v>16</v>
      </c>
      <c r="H9" s="61">
        <f>3+1</f>
        <v>4</v>
      </c>
      <c r="I9" s="15"/>
      <c r="J9" s="2"/>
      <c r="K9" s="16" t="s">
        <v>17</v>
      </c>
      <c r="L9" s="62" t="s">
        <v>91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24">
        <v>0</v>
      </c>
      <c r="E10" s="2"/>
      <c r="F10" s="2"/>
      <c r="G10" s="13" t="s">
        <v>18</v>
      </c>
      <c r="H10" s="61">
        <f>302+175</f>
        <v>477</v>
      </c>
      <c r="I10" s="15"/>
      <c r="J10" s="2"/>
      <c r="K10" s="16" t="s">
        <v>19</v>
      </c>
      <c r="L10" s="62" t="s">
        <v>91</v>
      </c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24">
        <v>0</v>
      </c>
      <c r="E11" s="2"/>
      <c r="F11" s="2"/>
      <c r="G11" s="13" t="s">
        <v>21</v>
      </c>
      <c r="H11" s="61">
        <f>18+1+1</f>
        <v>20</v>
      </c>
      <c r="I11" s="15"/>
      <c r="J11" s="2"/>
      <c r="K11" s="16" t="s">
        <v>22</v>
      </c>
      <c r="L11" s="62">
        <v>3</v>
      </c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24">
        <v>0</v>
      </c>
      <c r="E12" s="2"/>
      <c r="F12" s="2"/>
      <c r="G12" s="13" t="s">
        <v>24</v>
      </c>
      <c r="H12" s="61">
        <f>8000+1000+1000</f>
        <v>10000</v>
      </c>
      <c r="I12" s="15"/>
      <c r="J12" s="2"/>
      <c r="K12" s="16" t="s">
        <v>25</v>
      </c>
      <c r="L12" s="62" t="s">
        <v>91</v>
      </c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24">
        <v>0</v>
      </c>
      <c r="E13" s="2"/>
      <c r="F13" s="2"/>
      <c r="G13" s="13" t="s">
        <v>27</v>
      </c>
      <c r="H13" s="61">
        <f>1+2+1+1+1+1+2</f>
        <v>9</v>
      </c>
      <c r="I13" s="15"/>
      <c r="J13" s="2"/>
      <c r="K13" s="16" t="s">
        <v>28</v>
      </c>
      <c r="L13" s="62" t="s">
        <v>91</v>
      </c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24">
        <v>0</v>
      </c>
      <c r="E14" s="2"/>
      <c r="F14" s="2"/>
      <c r="G14" s="13" t="s">
        <v>30</v>
      </c>
      <c r="H14" s="61">
        <f>80+40+50+100+50+25+25</f>
        <v>370</v>
      </c>
      <c r="I14" s="15"/>
      <c r="J14" s="2"/>
      <c r="K14" s="16" t="s">
        <v>31</v>
      </c>
      <c r="L14" s="62">
        <v>1</v>
      </c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24">
        <v>0</v>
      </c>
      <c r="E15" s="2"/>
      <c r="F15" s="2"/>
      <c r="G15" s="13" t="s">
        <v>33</v>
      </c>
      <c r="H15" s="61">
        <v>0</v>
      </c>
      <c r="I15" s="15"/>
      <c r="J15" s="2"/>
      <c r="K15" s="16" t="s">
        <v>34</v>
      </c>
      <c r="L15" s="62" t="s">
        <v>91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24">
        <v>0</v>
      </c>
      <c r="E16" s="2"/>
      <c r="F16" s="2"/>
      <c r="G16" s="13" t="s">
        <v>36</v>
      </c>
      <c r="H16" s="61">
        <v>0</v>
      </c>
      <c r="I16" s="15"/>
      <c r="J16" s="2"/>
      <c r="K16" s="16" t="s">
        <v>37</v>
      </c>
      <c r="L16" s="62" t="s">
        <v>91</v>
      </c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63">
        <v>40</v>
      </c>
      <c r="E17" s="2"/>
      <c r="F17" s="2"/>
      <c r="G17" s="13" t="s">
        <v>32</v>
      </c>
      <c r="H17" s="61">
        <f>1+4+1+1</f>
        <v>7</v>
      </c>
      <c r="I17" s="15"/>
      <c r="J17" s="2"/>
      <c r="K17" s="19" t="s">
        <v>39</v>
      </c>
      <c r="L17" s="62">
        <v>60</v>
      </c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24">
        <v>2</v>
      </c>
      <c r="E18" s="2"/>
      <c r="F18" s="2"/>
      <c r="G18" s="13" t="s">
        <v>35</v>
      </c>
      <c r="H18" s="61">
        <v>0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24" t="s">
        <v>92</v>
      </c>
      <c r="E19" s="2"/>
      <c r="F19" s="2"/>
      <c r="G19" s="13" t="s">
        <v>43</v>
      </c>
      <c r="H19" s="61">
        <f>3+11</f>
        <v>14</v>
      </c>
      <c r="I19" s="15"/>
      <c r="J19" s="2"/>
      <c r="K19" s="16" t="s">
        <v>44</v>
      </c>
      <c r="L19" s="62">
        <v>1</v>
      </c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64">
        <v>1</v>
      </c>
      <c r="E20" s="2"/>
      <c r="F20" s="2"/>
      <c r="G20" s="13" t="s">
        <v>40</v>
      </c>
      <c r="H20" s="61">
        <v>0</v>
      </c>
      <c r="I20" s="15"/>
      <c r="J20" s="2"/>
      <c r="K20" s="16" t="s">
        <v>46</v>
      </c>
      <c r="L20" s="17" t="s">
        <v>91</v>
      </c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24" t="s">
        <v>92</v>
      </c>
      <c r="E21" s="2"/>
      <c r="F21" s="2"/>
      <c r="G21" s="13" t="s">
        <v>42</v>
      </c>
      <c r="H21" s="61">
        <v>0</v>
      </c>
      <c r="I21" s="15"/>
      <c r="J21" s="2"/>
      <c r="K21" s="16" t="s">
        <v>48</v>
      </c>
      <c r="L21" s="62">
        <v>1</v>
      </c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24" t="s">
        <v>92</v>
      </c>
      <c r="E22" s="2"/>
      <c r="F22" s="2"/>
      <c r="G22" s="13" t="s">
        <v>45</v>
      </c>
      <c r="H22" s="61">
        <v>0</v>
      </c>
      <c r="I22" s="15"/>
      <c r="J22" s="2"/>
      <c r="K22" s="19" t="s">
        <v>50</v>
      </c>
      <c r="L22" s="62" t="s">
        <v>91</v>
      </c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24">
        <v>0</v>
      </c>
      <c r="E23" s="2"/>
      <c r="F23" s="2"/>
      <c r="G23" s="13" t="s">
        <v>47</v>
      </c>
      <c r="H23" s="61">
        <v>0</v>
      </c>
      <c r="I23" s="15"/>
      <c r="J23" s="2"/>
      <c r="K23" s="16" t="s">
        <v>52</v>
      </c>
      <c r="L23" s="62" t="s">
        <v>91</v>
      </c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24">
        <v>0</v>
      </c>
      <c r="E24" s="2"/>
      <c r="F24" s="2"/>
      <c r="G24" s="13" t="s">
        <v>49</v>
      </c>
      <c r="H24" s="61">
        <v>0</v>
      </c>
      <c r="I24" s="15"/>
      <c r="J24" s="2"/>
      <c r="K24" s="16" t="s">
        <v>54</v>
      </c>
      <c r="L24" s="62" t="s">
        <v>91</v>
      </c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24">
        <v>0</v>
      </c>
      <c r="E25" s="2"/>
      <c r="F25" s="2"/>
      <c r="G25" s="13" t="s">
        <v>51</v>
      </c>
      <c r="H25" s="61">
        <v>0</v>
      </c>
      <c r="I25" s="15"/>
      <c r="J25" s="2"/>
      <c r="K25" s="16" t="s">
        <v>56</v>
      </c>
      <c r="L25" s="62" t="s">
        <v>91</v>
      </c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24">
        <v>0</v>
      </c>
      <c r="E26" s="2"/>
      <c r="F26" s="2"/>
      <c r="G26" s="13" t="s">
        <v>53</v>
      </c>
      <c r="H26" s="61">
        <v>0</v>
      </c>
      <c r="I26" s="15"/>
      <c r="J26" s="2"/>
      <c r="K26" s="16" t="s">
        <v>58</v>
      </c>
      <c r="L26" s="62" t="s">
        <v>91</v>
      </c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24">
        <v>0</v>
      </c>
      <c r="E27" s="2"/>
      <c r="F27" s="2"/>
      <c r="G27" s="13" t="s">
        <v>55</v>
      </c>
      <c r="H27" s="61">
        <v>0</v>
      </c>
      <c r="I27" s="15"/>
      <c r="J27" s="2"/>
      <c r="K27" s="16" t="s">
        <v>60</v>
      </c>
      <c r="L27" s="62" t="s">
        <v>91</v>
      </c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24">
        <v>174</v>
      </c>
      <c r="E28" s="2"/>
      <c r="F28" s="2"/>
      <c r="G28" s="13" t="s">
        <v>57</v>
      </c>
      <c r="H28" s="61">
        <f>3+1+2+1+1+1</f>
        <v>9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24">
        <v>17</v>
      </c>
      <c r="E29" s="2"/>
      <c r="F29" s="2"/>
      <c r="G29" s="13" t="s">
        <v>59</v>
      </c>
      <c r="H29" s="61">
        <f>70+15+15+75+6+32</f>
        <v>213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65">
        <v>0</v>
      </c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5CD3A-DC8B-45D7-974B-65CF9B21A453}">
  <dimension ref="B1:Q31"/>
  <sheetViews>
    <sheetView workbookViewId="0">
      <selection activeCell="G18" sqref="G18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24.285156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93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94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/>
      <c r="E7" s="2"/>
      <c r="F7" s="2"/>
      <c r="G7" s="13" t="s">
        <v>10</v>
      </c>
      <c r="H7" s="28">
        <v>39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28">
        <v>2054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24">
        <v>1</v>
      </c>
      <c r="E9" s="2"/>
      <c r="F9" s="2"/>
      <c r="G9" s="13" t="s">
        <v>16</v>
      </c>
      <c r="H9" s="28">
        <v>3</v>
      </c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24">
        <v>80</v>
      </c>
      <c r="E10" s="2"/>
      <c r="F10" s="2"/>
      <c r="G10" s="13" t="s">
        <v>18</v>
      </c>
      <c r="H10" s="28">
        <v>282</v>
      </c>
      <c r="I10" s="15"/>
      <c r="J10" s="2"/>
      <c r="K10" s="16" t="s">
        <v>19</v>
      </c>
      <c r="L10" s="26">
        <v>1</v>
      </c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66"/>
      <c r="E11" s="2"/>
      <c r="F11" s="2"/>
      <c r="G11" s="13" t="s">
        <v>21</v>
      </c>
      <c r="H11" s="28">
        <v>12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66"/>
      <c r="E12" s="2"/>
      <c r="F12" s="2"/>
      <c r="G12" s="13" t="s">
        <v>24</v>
      </c>
      <c r="H12" s="28">
        <v>11097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24">
        <v>1</v>
      </c>
      <c r="E13" s="2"/>
      <c r="F13" s="2"/>
      <c r="G13" s="13" t="s">
        <v>27</v>
      </c>
      <c r="H13" s="28">
        <v>2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24">
        <v>150</v>
      </c>
      <c r="E14" s="2"/>
      <c r="F14" s="2"/>
      <c r="G14" s="13" t="s">
        <v>30</v>
      </c>
      <c r="H14" s="28">
        <v>56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26">
        <v>1</v>
      </c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24">
        <v>1</v>
      </c>
      <c r="E17" s="2"/>
      <c r="F17" s="2"/>
      <c r="G17" s="13" t="s">
        <v>32</v>
      </c>
      <c r="H17" s="28">
        <v>6</v>
      </c>
      <c r="I17" s="15"/>
      <c r="J17" s="2"/>
      <c r="K17" s="19" t="s">
        <v>39</v>
      </c>
      <c r="L17" s="26">
        <v>3</v>
      </c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/>
      <c r="E18" s="2"/>
      <c r="F18" s="2"/>
      <c r="G18" s="13" t="s">
        <v>35</v>
      </c>
      <c r="H18" s="28">
        <v>2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/>
      <c r="E19" s="2"/>
      <c r="F19" s="2"/>
      <c r="G19" s="13" t="s">
        <v>43</v>
      </c>
      <c r="H19" s="28">
        <v>1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24">
        <v>2</v>
      </c>
      <c r="E20" s="2"/>
      <c r="F20" s="2"/>
      <c r="G20" s="13" t="s">
        <v>40</v>
      </c>
      <c r="H20" s="28">
        <v>9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24">
        <v>3925</v>
      </c>
      <c r="E21" s="2"/>
      <c r="F21" s="2"/>
      <c r="G21" s="13" t="s">
        <v>42</v>
      </c>
      <c r="H21" s="28">
        <v>9650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24">
        <v>6595</v>
      </c>
      <c r="E22" s="2"/>
      <c r="F22" s="2"/>
      <c r="G22" s="13" t="s">
        <v>45</v>
      </c>
      <c r="H22" s="28"/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47</v>
      </c>
      <c r="H23" s="28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/>
      <c r="E24" s="2"/>
      <c r="F24" s="2"/>
      <c r="G24" s="13" t="s">
        <v>49</v>
      </c>
      <c r="H24" s="28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28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28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28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24">
        <v>115</v>
      </c>
      <c r="E28" s="2"/>
      <c r="F28" s="2"/>
      <c r="G28" s="13" t="s">
        <v>57</v>
      </c>
      <c r="H28" s="28">
        <v>7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24">
        <v>9819</v>
      </c>
      <c r="E29" s="2"/>
      <c r="F29" s="2"/>
      <c r="G29" s="13" t="s">
        <v>59</v>
      </c>
      <c r="H29" s="28">
        <v>158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67"/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C512A-E7AF-4706-89EC-A54041E1CB1E}">
  <dimension ref="B1:Q31"/>
  <sheetViews>
    <sheetView workbookViewId="0">
      <selection activeCell="F11" sqref="F11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style="83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8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106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94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8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81"/>
      <c r="E7" s="2"/>
      <c r="F7" s="2"/>
      <c r="G7" s="13" t="s">
        <v>10</v>
      </c>
      <c r="H7" s="14"/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81"/>
      <c r="E8" s="2"/>
      <c r="F8" s="2"/>
      <c r="G8" s="13" t="s">
        <v>13</v>
      </c>
      <c r="H8" s="14"/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81"/>
      <c r="E9" s="2"/>
      <c r="F9" s="2"/>
      <c r="G9" s="13" t="s">
        <v>16</v>
      </c>
      <c r="H9" s="14"/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81"/>
      <c r="E10" s="2"/>
      <c r="F10" s="2"/>
      <c r="G10" s="13" t="s">
        <v>18</v>
      </c>
      <c r="H10" s="14"/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81">
        <v>2</v>
      </c>
      <c r="E11" s="2"/>
      <c r="F11" s="2"/>
      <c r="G11" s="13" t="s">
        <v>21</v>
      </c>
      <c r="H11" s="14"/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81">
        <v>23</v>
      </c>
      <c r="E12" s="2"/>
      <c r="F12" s="2"/>
      <c r="G12" s="13" t="s">
        <v>24</v>
      </c>
      <c r="H12" s="14"/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81"/>
      <c r="E13" s="2"/>
      <c r="F13" s="2"/>
      <c r="G13" s="13" t="s">
        <v>27</v>
      </c>
      <c r="H13" s="14"/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81"/>
      <c r="E14" s="2"/>
      <c r="F14" s="2"/>
      <c r="G14" s="13" t="s">
        <v>30</v>
      </c>
      <c r="H14" s="14"/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81"/>
      <c r="E15" s="2"/>
      <c r="F15" s="2"/>
      <c r="G15" s="13" t="s">
        <v>33</v>
      </c>
      <c r="H15" s="14"/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81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81">
        <v>9</v>
      </c>
      <c r="E17" s="2"/>
      <c r="F17" s="2"/>
      <c r="G17" s="13" t="s">
        <v>32</v>
      </c>
      <c r="H17" s="14"/>
      <c r="I17" s="15"/>
      <c r="J17" s="2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81">
        <v>1</v>
      </c>
      <c r="E18" s="2"/>
      <c r="F18" s="2"/>
      <c r="G18" s="13" t="s">
        <v>35</v>
      </c>
      <c r="H18" s="14"/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81"/>
      <c r="E19" s="2"/>
      <c r="F19" s="2"/>
      <c r="G19" s="13" t="s">
        <v>43</v>
      </c>
      <c r="H19" s="14"/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81">
        <v>1</v>
      </c>
      <c r="E20" s="2"/>
      <c r="F20" s="2"/>
      <c r="G20" s="13" t="s">
        <v>40</v>
      </c>
      <c r="H20" s="14"/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82">
        <v>4651</v>
      </c>
      <c r="E21" s="2"/>
      <c r="F21" s="2"/>
      <c r="G21" s="13" t="s">
        <v>42</v>
      </c>
      <c r="H21" s="14"/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82">
        <v>6196</v>
      </c>
      <c r="E22" s="2"/>
      <c r="F22" s="2"/>
      <c r="G22" s="13" t="s">
        <v>45</v>
      </c>
      <c r="H22" s="14"/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81"/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81"/>
      <c r="E24" s="2"/>
      <c r="F24" s="2"/>
      <c r="G24" s="13" t="s">
        <v>49</v>
      </c>
      <c r="H24" s="14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81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81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81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81"/>
      <c r="E28" s="2"/>
      <c r="F28" s="2"/>
      <c r="G28" s="13" t="s">
        <v>57</v>
      </c>
      <c r="H28" s="14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81"/>
      <c r="E29" s="2"/>
      <c r="F29" s="2"/>
      <c r="G29" s="13" t="s">
        <v>59</v>
      </c>
      <c r="H29" s="14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/>
      <c r="I30" s="22"/>
    </row>
    <row r="31" spans="2:17" x14ac:dyDescent="0.25">
      <c r="G31" s="23"/>
      <c r="H31" s="22"/>
      <c r="I31" s="22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0B2B-AC7A-41F7-BF1B-9316B179563C}">
  <dimension ref="B1:Q31"/>
  <sheetViews>
    <sheetView workbookViewId="0">
      <selection activeCell="G16" sqref="G1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24.28515625" bestFit="1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2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/>
      <c r="E7" s="2"/>
      <c r="F7" s="2"/>
      <c r="G7" s="13" t="s">
        <v>10</v>
      </c>
      <c r="H7" s="14"/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14"/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14"/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14"/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14"/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14"/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/>
      <c r="E13" s="2"/>
      <c r="F13" s="2"/>
      <c r="G13" s="13" t="s">
        <v>27</v>
      </c>
      <c r="H13" s="14"/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/>
      <c r="E14" s="2"/>
      <c r="F14" s="2"/>
      <c r="G14" s="13" t="s">
        <v>30</v>
      </c>
      <c r="H14" s="14"/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8">
        <v>7</v>
      </c>
      <c r="E17" s="2"/>
      <c r="F17" s="2"/>
      <c r="G17" s="13" t="s">
        <v>32</v>
      </c>
      <c r="H17" s="14"/>
      <c r="I17" s="15"/>
      <c r="J17" s="2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8">
        <v>93</v>
      </c>
      <c r="E18" s="2"/>
      <c r="F18" s="2"/>
      <c r="G18" s="13" t="s">
        <v>35</v>
      </c>
      <c r="H18" s="14"/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20">
        <v>19400000</v>
      </c>
      <c r="E19" s="2"/>
      <c r="F19" s="2"/>
      <c r="G19" s="13" t="s">
        <v>43</v>
      </c>
      <c r="H19" s="14"/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/>
      <c r="E20" s="2"/>
      <c r="F20" s="2"/>
      <c r="G20" s="13" t="s">
        <v>40</v>
      </c>
      <c r="H20" s="14"/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/>
      <c r="E21" s="2"/>
      <c r="F21" s="2"/>
      <c r="G21" s="13" t="s">
        <v>42</v>
      </c>
      <c r="H21" s="14"/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12"/>
      <c r="E22" s="2"/>
      <c r="F22" s="2"/>
      <c r="G22" s="13" t="s">
        <v>45</v>
      </c>
      <c r="H22" s="14"/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/>
      <c r="E24" s="2"/>
      <c r="F24" s="2"/>
      <c r="G24" s="13" t="s">
        <v>49</v>
      </c>
      <c r="H24" s="14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/>
      <c r="E28" s="2"/>
      <c r="F28" s="2"/>
      <c r="G28" s="13" t="s">
        <v>57</v>
      </c>
      <c r="H28" s="14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/>
      <c r="E29" s="2"/>
      <c r="F29" s="2"/>
      <c r="G29" s="13" t="s">
        <v>59</v>
      </c>
      <c r="H29" s="14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/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C4C36-F564-44B6-9D69-B0636051346F}">
  <dimension ref="B1:Q31"/>
  <sheetViews>
    <sheetView workbookViewId="0">
      <selection activeCell="E14" sqref="E1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64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6">
        <v>2023</v>
      </c>
      <c r="D3" s="126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24">
        <v>1</v>
      </c>
      <c r="E7" s="2"/>
      <c r="F7" s="2"/>
      <c r="G7" s="13" t="s">
        <v>10</v>
      </c>
      <c r="H7" s="25">
        <v>17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24">
        <v>46</v>
      </c>
      <c r="E8" s="2"/>
      <c r="F8" s="2"/>
      <c r="G8" s="13" t="s">
        <v>13</v>
      </c>
      <c r="H8" s="25">
        <f>552</f>
        <v>552</v>
      </c>
      <c r="I8" s="15"/>
      <c r="J8" s="2"/>
      <c r="K8" s="16" t="s">
        <v>14</v>
      </c>
      <c r="L8" s="26">
        <v>0</v>
      </c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24">
        <v>1</v>
      </c>
      <c r="E9" s="2"/>
      <c r="F9" s="2"/>
      <c r="G9" s="13" t="s">
        <v>16</v>
      </c>
      <c r="H9" s="25">
        <v>4</v>
      </c>
      <c r="I9" s="15"/>
      <c r="J9" s="2"/>
      <c r="K9" s="16" t="s">
        <v>17</v>
      </c>
      <c r="L9" s="26">
        <v>0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24">
        <v>102</v>
      </c>
      <c r="E10" s="2"/>
      <c r="F10" s="2"/>
      <c r="G10" s="13" t="s">
        <v>18</v>
      </c>
      <c r="H10" s="25">
        <v>239</v>
      </c>
      <c r="I10" s="15"/>
      <c r="J10" s="2"/>
      <c r="K10" s="16" t="s">
        <v>19</v>
      </c>
      <c r="L10" s="26">
        <v>0</v>
      </c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24">
        <v>0</v>
      </c>
      <c r="E11" s="2"/>
      <c r="F11" s="2"/>
      <c r="G11" s="13" t="s">
        <v>21</v>
      </c>
      <c r="H11" s="25">
        <v>2</v>
      </c>
      <c r="I11" s="15"/>
      <c r="J11" s="2"/>
      <c r="K11" s="16" t="s">
        <v>22</v>
      </c>
      <c r="L11" s="26">
        <v>0</v>
      </c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24">
        <v>0</v>
      </c>
      <c r="E12" s="2"/>
      <c r="F12" s="2"/>
      <c r="G12" s="13" t="s">
        <v>24</v>
      </c>
      <c r="H12" s="25">
        <v>0</v>
      </c>
      <c r="I12" s="15"/>
      <c r="J12" s="2"/>
      <c r="K12" s="16" t="s">
        <v>25</v>
      </c>
      <c r="L12" s="26">
        <v>0</v>
      </c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24">
        <v>1</v>
      </c>
      <c r="E13" s="2"/>
      <c r="F13" s="2"/>
      <c r="G13" s="13" t="s">
        <v>27</v>
      </c>
      <c r="H13" s="25">
        <f>2</f>
        <v>2</v>
      </c>
      <c r="I13" s="15"/>
      <c r="J13" s="2"/>
      <c r="K13" s="16" t="s">
        <v>28</v>
      </c>
      <c r="L13" s="26">
        <v>0</v>
      </c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24">
        <v>0</v>
      </c>
      <c r="E14" s="2"/>
      <c r="F14" s="2"/>
      <c r="G14" s="13" t="s">
        <v>30</v>
      </c>
      <c r="H14" s="25">
        <f>32+40</f>
        <v>72</v>
      </c>
      <c r="I14" s="15"/>
      <c r="J14" s="2"/>
      <c r="K14" s="16" t="s">
        <v>31</v>
      </c>
      <c r="L14" s="26">
        <v>0</v>
      </c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24">
        <v>0</v>
      </c>
      <c r="E15" s="2"/>
      <c r="F15" s="2"/>
      <c r="G15" s="13" t="s">
        <v>33</v>
      </c>
      <c r="H15" s="25">
        <v>0</v>
      </c>
      <c r="I15" s="15"/>
      <c r="J15" s="2"/>
      <c r="K15" s="16" t="s">
        <v>34</v>
      </c>
      <c r="L15" s="26">
        <v>0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24">
        <v>0</v>
      </c>
      <c r="E16" s="2"/>
      <c r="F16" s="2"/>
      <c r="G16" s="13" t="s">
        <v>36</v>
      </c>
      <c r="H16" s="25">
        <v>0</v>
      </c>
      <c r="I16" s="15"/>
      <c r="J16" s="2"/>
      <c r="K16" s="16" t="s">
        <v>37</v>
      </c>
      <c r="L16" s="26">
        <v>0</v>
      </c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24">
        <v>0</v>
      </c>
      <c r="E17" s="2"/>
      <c r="F17" s="2"/>
      <c r="G17" s="13" t="s">
        <v>32</v>
      </c>
      <c r="H17" s="25">
        <v>6</v>
      </c>
      <c r="I17" s="15"/>
      <c r="J17" s="2"/>
      <c r="K17" s="19" t="s">
        <v>39</v>
      </c>
      <c r="L17" s="26">
        <v>0</v>
      </c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24">
        <v>5</v>
      </c>
      <c r="E18" s="2"/>
      <c r="F18" s="2"/>
      <c r="G18" s="13" t="s">
        <v>35</v>
      </c>
      <c r="H18" s="25">
        <v>0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27">
        <v>98000</v>
      </c>
      <c r="E19" s="2"/>
      <c r="F19" s="2"/>
      <c r="G19" s="13" t="s">
        <v>43</v>
      </c>
      <c r="H19" s="25">
        <v>34</v>
      </c>
      <c r="I19" s="15"/>
      <c r="J19" s="2"/>
      <c r="K19" s="16" t="s">
        <v>44</v>
      </c>
      <c r="L19" s="26">
        <v>0</v>
      </c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24">
        <v>1</v>
      </c>
      <c r="E20" s="2"/>
      <c r="F20" s="2"/>
      <c r="G20" s="13" t="s">
        <v>40</v>
      </c>
      <c r="H20" s="25">
        <f>16+5+13</f>
        <v>34</v>
      </c>
      <c r="I20" s="15"/>
      <c r="J20" s="2"/>
      <c r="K20" s="16" t="s">
        <v>46</v>
      </c>
      <c r="L20" s="26">
        <v>0</v>
      </c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27">
        <v>30365</v>
      </c>
      <c r="E21" s="2"/>
      <c r="F21" s="2"/>
      <c r="G21" s="13" t="s">
        <v>42</v>
      </c>
      <c r="H21" s="25">
        <v>2100276</v>
      </c>
      <c r="I21" s="15"/>
      <c r="J21" s="2"/>
      <c r="K21" s="16" t="s">
        <v>48</v>
      </c>
      <c r="L21" s="26">
        <v>0</v>
      </c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27">
        <v>15879</v>
      </c>
      <c r="E22" s="2"/>
      <c r="F22" s="2"/>
      <c r="G22" s="13" t="s">
        <v>45</v>
      </c>
      <c r="H22" s="25">
        <v>0</v>
      </c>
      <c r="I22" s="15"/>
      <c r="J22" s="2"/>
      <c r="K22" s="19" t="s">
        <v>50</v>
      </c>
      <c r="L22" s="26">
        <v>0</v>
      </c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24">
        <v>0</v>
      </c>
      <c r="E23" s="2"/>
      <c r="F23" s="2"/>
      <c r="G23" s="13" t="s">
        <v>47</v>
      </c>
      <c r="H23" s="25">
        <v>0</v>
      </c>
      <c r="I23" s="15"/>
      <c r="J23" s="2"/>
      <c r="K23" s="16" t="s">
        <v>52</v>
      </c>
      <c r="L23" s="26">
        <v>0</v>
      </c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24">
        <v>0</v>
      </c>
      <c r="E24" s="2"/>
      <c r="F24" s="2"/>
      <c r="G24" s="13" t="s">
        <v>49</v>
      </c>
      <c r="H24" s="25">
        <v>0</v>
      </c>
      <c r="I24" s="15"/>
      <c r="J24" s="2"/>
      <c r="K24" s="16" t="s">
        <v>54</v>
      </c>
      <c r="L24" s="26">
        <v>0</v>
      </c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24">
        <v>0</v>
      </c>
      <c r="E25" s="2"/>
      <c r="F25" s="2"/>
      <c r="G25" s="13" t="s">
        <v>51</v>
      </c>
      <c r="H25" s="25">
        <v>0</v>
      </c>
      <c r="I25" s="15"/>
      <c r="J25" s="2"/>
      <c r="K25" s="16" t="s">
        <v>56</v>
      </c>
      <c r="L25" s="26">
        <v>0</v>
      </c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24">
        <v>0</v>
      </c>
      <c r="E26" s="2"/>
      <c r="F26" s="2"/>
      <c r="G26" s="13" t="s">
        <v>53</v>
      </c>
      <c r="H26" s="25">
        <v>0</v>
      </c>
      <c r="I26" s="15"/>
      <c r="J26" s="2"/>
      <c r="K26" s="16" t="s">
        <v>58</v>
      </c>
      <c r="L26" s="26">
        <v>0</v>
      </c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24">
        <v>0</v>
      </c>
      <c r="E27" s="2"/>
      <c r="F27" s="2"/>
      <c r="G27" s="13" t="s">
        <v>55</v>
      </c>
      <c r="H27" s="25">
        <v>0</v>
      </c>
      <c r="I27" s="15"/>
      <c r="J27" s="2"/>
      <c r="K27" s="16" t="s">
        <v>60</v>
      </c>
      <c r="L27" s="26">
        <v>0</v>
      </c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24"/>
      <c r="E28" s="2"/>
      <c r="F28" s="2"/>
      <c r="G28" s="13" t="s">
        <v>57</v>
      </c>
      <c r="H28" s="25">
        <v>2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28">
        <v>5</v>
      </c>
      <c r="E29" s="2"/>
      <c r="F29" s="2"/>
      <c r="G29" s="13" t="s">
        <v>59</v>
      </c>
      <c r="H29" s="25">
        <v>54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9">
        <v>0</v>
      </c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54BB3-417A-4E89-8A1B-8C1984A4BAEB}">
  <dimension ref="B1:Q31"/>
  <sheetViews>
    <sheetView workbookViewId="0">
      <selection activeCell="G17" sqref="G1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6" width="2.140625" customWidth="1"/>
    <col min="7" max="7" width="61.140625" customWidth="1"/>
    <col min="8" max="8" width="16.5703125" customWidth="1"/>
    <col min="9" max="10" width="2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73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>
        <f>1+2</f>
        <v>3</v>
      </c>
      <c r="E7" s="2"/>
      <c r="F7" s="2"/>
      <c r="G7" s="13" t="s">
        <v>10</v>
      </c>
      <c r="H7" s="14">
        <f>21+1</f>
        <v>22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>
        <f>120+3082</f>
        <v>3202</v>
      </c>
      <c r="E8" s="2"/>
      <c r="F8" s="2"/>
      <c r="G8" s="13" t="s">
        <v>13</v>
      </c>
      <c r="H8" s="14">
        <f>419+110</f>
        <v>529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>
        <f>3</f>
        <v>3</v>
      </c>
      <c r="E9" s="2"/>
      <c r="F9" s="2"/>
      <c r="G9" s="13" t="s">
        <v>16</v>
      </c>
      <c r="H9" s="14">
        <f>1+1+1</f>
        <v>3</v>
      </c>
      <c r="I9" s="15"/>
      <c r="J9" s="2"/>
      <c r="K9" s="16" t="s">
        <v>17</v>
      </c>
      <c r="L9" s="17">
        <v>7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>
        <f>242</f>
        <v>242</v>
      </c>
      <c r="E10" s="2"/>
      <c r="F10" s="2"/>
      <c r="G10" s="13" t="s">
        <v>18</v>
      </c>
      <c r="H10" s="14">
        <f>74+200+50</f>
        <v>324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>
        <f>8</f>
        <v>8</v>
      </c>
      <c r="E11" s="2"/>
      <c r="F11" s="2"/>
      <c r="G11" s="13" t="s">
        <v>21</v>
      </c>
      <c r="H11" s="14">
        <f>5+2</f>
        <v>7</v>
      </c>
      <c r="I11" s="15"/>
      <c r="J11" s="2"/>
      <c r="K11" s="16" t="s">
        <v>22</v>
      </c>
      <c r="L11" s="17"/>
      <c r="M11" s="2"/>
      <c r="O11" s="2"/>
      <c r="P11" s="2"/>
      <c r="Q11" s="2"/>
    </row>
    <row r="12" spans="2:17" ht="31.5" x14ac:dyDescent="0.25">
      <c r="B12" s="114" t="s">
        <v>23</v>
      </c>
      <c r="C12" s="115"/>
      <c r="D12" s="12">
        <f>3567</f>
        <v>3567</v>
      </c>
      <c r="E12" s="2"/>
      <c r="F12" s="2"/>
      <c r="G12" s="13" t="s">
        <v>24</v>
      </c>
      <c r="H12" s="14">
        <f>175000+30000</f>
        <v>205000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>
        <f>6</f>
        <v>6</v>
      </c>
      <c r="E13" s="2"/>
      <c r="F13" s="2"/>
      <c r="G13" s="13" t="s">
        <v>27</v>
      </c>
      <c r="H13" s="14">
        <f>1</f>
        <v>1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>
        <f>411000</f>
        <v>411000</v>
      </c>
      <c r="E14" s="2"/>
      <c r="F14" s="2"/>
      <c r="G14" s="13" t="s">
        <v>30</v>
      </c>
      <c r="H14" s="14">
        <f>50</f>
        <v>50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>
        <f>5</f>
        <v>5</v>
      </c>
      <c r="E15" s="2"/>
      <c r="F15" s="2"/>
      <c r="G15" s="13" t="s">
        <v>33</v>
      </c>
      <c r="H15" s="14"/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>
        <f>1</f>
        <v>1</v>
      </c>
      <c r="E17" s="2"/>
      <c r="F17" s="2"/>
      <c r="G17" s="13" t="s">
        <v>32</v>
      </c>
      <c r="H17" s="14">
        <f>1</f>
        <v>1</v>
      </c>
      <c r="I17" s="15"/>
      <c r="J17" s="2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>
        <f>398+3+221</f>
        <v>622</v>
      </c>
      <c r="E18" s="2"/>
      <c r="F18" s="2"/>
      <c r="G18" s="13" t="s">
        <v>35</v>
      </c>
      <c r="H18" s="14">
        <f>1+3+2</f>
        <v>6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>
        <f>22556128+1083221+828987</f>
        <v>24468336</v>
      </c>
      <c r="E19" s="2"/>
      <c r="F19" s="2"/>
      <c r="G19" s="13" t="s">
        <v>43</v>
      </c>
      <c r="H19" s="14">
        <f>4</f>
        <v>4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/>
      <c r="E20" s="2"/>
      <c r="F20" s="2"/>
      <c r="G20" s="13" t="s">
        <v>40</v>
      </c>
      <c r="H20" s="14">
        <f>3+2+12+17+1</f>
        <v>35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/>
      <c r="E21" s="2"/>
      <c r="F21" s="2"/>
      <c r="G21" s="13" t="s">
        <v>42</v>
      </c>
      <c r="H21" s="14">
        <f>2400000+5684685+7125423+1700000</f>
        <v>16910108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12"/>
      <c r="E22" s="2"/>
      <c r="F22" s="2"/>
      <c r="G22" s="13" t="s">
        <v>45</v>
      </c>
      <c r="H22" s="14">
        <f>1</f>
        <v>1</v>
      </c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>
        <f>1</f>
        <v>1</v>
      </c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/>
      <c r="E24" s="2"/>
      <c r="F24" s="2"/>
      <c r="G24" s="13" t="s">
        <v>49</v>
      </c>
      <c r="H24" s="14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>
        <f>430</f>
        <v>430</v>
      </c>
      <c r="E25" s="2"/>
      <c r="F25" s="2"/>
      <c r="G25" s="13" t="s">
        <v>51</v>
      </c>
      <c r="H25" s="14">
        <f>1+1</f>
        <v>2</v>
      </c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>
        <f>1</f>
        <v>1</v>
      </c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>
        <f>16</f>
        <v>16</v>
      </c>
      <c r="E27" s="2"/>
      <c r="F27" s="2"/>
      <c r="G27" s="13" t="s">
        <v>55</v>
      </c>
      <c r="H27" s="14">
        <f>4322+225+138</f>
        <v>4685</v>
      </c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>
        <f>900</f>
        <v>900</v>
      </c>
      <c r="E28" s="2"/>
      <c r="F28" s="2"/>
      <c r="G28" s="13" t="s">
        <v>57</v>
      </c>
      <c r="H28" s="14">
        <f>2+6+1+1+1</f>
        <v>11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>
        <f>20+9800</f>
        <v>9820</v>
      </c>
      <c r="E29" s="2"/>
      <c r="F29" s="2"/>
      <c r="G29" s="13" t="s">
        <v>59</v>
      </c>
      <c r="H29" s="14">
        <f>313+647+1500+20+106+84+753</f>
        <v>3423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>
        <f>10</f>
        <v>10</v>
      </c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C4FEB-01D2-43BB-8EF5-C0D2DBC9FF97}">
  <sheetPr>
    <pageSetUpPr fitToPage="1"/>
  </sheetPr>
  <dimension ref="B1:Q31"/>
  <sheetViews>
    <sheetView workbookViewId="0">
      <selection activeCell="G17" sqref="G1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146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31.5" customHeight="1" x14ac:dyDescent="0.25">
      <c r="B7" s="114" t="s">
        <v>9</v>
      </c>
      <c r="C7" s="115"/>
      <c r="D7" s="12"/>
      <c r="E7" s="2"/>
      <c r="F7" s="2"/>
      <c r="G7" s="13" t="s">
        <v>10</v>
      </c>
      <c r="H7" s="14">
        <v>109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14">
        <v>4049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14">
        <v>21</v>
      </c>
      <c r="I9" s="15"/>
      <c r="J9" s="2"/>
      <c r="K9" s="16" t="s">
        <v>17</v>
      </c>
      <c r="L9" s="17">
        <v>1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14">
        <v>2526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14">
        <v>2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14">
        <v>144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1.5" customHeight="1" x14ac:dyDescent="0.25">
      <c r="B13" s="114" t="s">
        <v>26</v>
      </c>
      <c r="C13" s="115"/>
      <c r="D13" s="12"/>
      <c r="E13" s="2"/>
      <c r="F13" s="2"/>
      <c r="G13" s="13" t="s">
        <v>27</v>
      </c>
      <c r="H13" s="14">
        <v>20</v>
      </c>
      <c r="I13" s="15"/>
      <c r="J13" s="2"/>
      <c r="K13" s="16" t="s">
        <v>28</v>
      </c>
      <c r="L13" s="17">
        <v>1</v>
      </c>
      <c r="M13" s="2"/>
      <c r="N13" s="2"/>
      <c r="O13" s="2"/>
      <c r="P13" s="2"/>
      <c r="Q13" s="2"/>
    </row>
    <row r="14" spans="2:17" ht="47.25" customHeight="1" x14ac:dyDescent="0.25">
      <c r="B14" s="114" t="s">
        <v>29</v>
      </c>
      <c r="C14" s="115"/>
      <c r="D14" s="12"/>
      <c r="E14" s="2"/>
      <c r="F14" s="2"/>
      <c r="G14" s="13" t="s">
        <v>30</v>
      </c>
      <c r="H14" s="14">
        <v>685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14">
        <v>37</v>
      </c>
      <c r="I17" s="15"/>
      <c r="J17" s="2"/>
      <c r="K17" s="19" t="s">
        <v>39</v>
      </c>
      <c r="L17" s="17">
        <v>6</v>
      </c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/>
      <c r="E18" s="2"/>
      <c r="F18" s="2"/>
      <c r="G18" s="13" t="s">
        <v>35</v>
      </c>
      <c r="H18" s="14">
        <v>5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/>
      <c r="E19" s="2"/>
      <c r="F19" s="2"/>
      <c r="G19" s="13" t="s">
        <v>43</v>
      </c>
      <c r="H19" s="14">
        <v>16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/>
      <c r="E20" s="2"/>
      <c r="F20" s="2"/>
      <c r="G20" s="13" t="s">
        <v>40</v>
      </c>
      <c r="H20" s="14">
        <v>74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/>
      <c r="E21" s="2"/>
      <c r="F21" s="2"/>
      <c r="G21" s="13" t="s">
        <v>42</v>
      </c>
      <c r="H21" s="14">
        <v>2746084</v>
      </c>
      <c r="I21" s="15"/>
      <c r="J21" s="2"/>
      <c r="K21" s="16" t="s">
        <v>48</v>
      </c>
      <c r="L21" s="17">
        <v>2</v>
      </c>
      <c r="M21" s="2"/>
      <c r="N21" s="2"/>
      <c r="O21" s="2"/>
      <c r="P21" s="2"/>
      <c r="Q21" s="2"/>
    </row>
    <row r="22" spans="2:17" ht="50.25" customHeight="1" x14ac:dyDescent="0.25">
      <c r="B22" s="114" t="s">
        <v>49</v>
      </c>
      <c r="C22" s="115"/>
      <c r="D22" s="12"/>
      <c r="E22" s="2"/>
      <c r="F22" s="2"/>
      <c r="G22" s="13" t="s">
        <v>45</v>
      </c>
      <c r="H22" s="14">
        <v>3</v>
      </c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47</v>
      </c>
      <c r="H23" s="14">
        <v>422</v>
      </c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1.5" customHeight="1" x14ac:dyDescent="0.25">
      <c r="B24" s="114" t="s">
        <v>53</v>
      </c>
      <c r="C24" s="115"/>
      <c r="D24" s="12"/>
      <c r="E24" s="2"/>
      <c r="F24" s="2"/>
      <c r="G24" s="13" t="s">
        <v>49</v>
      </c>
      <c r="H24" s="14">
        <v>920900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14">
        <v>3</v>
      </c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14">
        <v>1</v>
      </c>
      <c r="I26" s="15"/>
      <c r="J26" s="2"/>
      <c r="K26" s="16" t="s">
        <v>58</v>
      </c>
      <c r="L26" s="17">
        <v>3</v>
      </c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14">
        <v>115854</v>
      </c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/>
      <c r="E28" s="2"/>
      <c r="F28" s="2"/>
      <c r="G28" s="13" t="s">
        <v>57</v>
      </c>
      <c r="H28" s="14">
        <v>169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/>
      <c r="E29" s="2"/>
      <c r="F29" s="2"/>
      <c r="G29" s="13" t="s">
        <v>59</v>
      </c>
      <c r="H29" s="14">
        <v>1966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ht="15.75" x14ac:dyDescent="0.25">
      <c r="G30" s="19" t="s">
        <v>63</v>
      </c>
      <c r="H30" s="14">
        <v>29</v>
      </c>
      <c r="I30" s="22"/>
    </row>
    <row r="31" spans="2:17" x14ac:dyDescent="0.25">
      <c r="G31" s="23"/>
      <c r="H31" s="22"/>
      <c r="I31" s="22"/>
    </row>
  </sheetData>
  <mergeCells count="31">
    <mergeCell ref="K5:L5"/>
    <mergeCell ref="B6:C6"/>
    <mergeCell ref="B11:C11"/>
    <mergeCell ref="C2:D2"/>
    <mergeCell ref="C3:D3"/>
    <mergeCell ref="B5:D5"/>
    <mergeCell ref="G5:H5"/>
    <mergeCell ref="B7:C7"/>
    <mergeCell ref="K7:L7"/>
    <mergeCell ref="B8:C8"/>
    <mergeCell ref="B9:C9"/>
    <mergeCell ref="B10:C10"/>
    <mergeCell ref="B22:C22"/>
    <mergeCell ref="B12:C12"/>
    <mergeCell ref="B13:C13"/>
    <mergeCell ref="B14:C14"/>
    <mergeCell ref="B15:C15"/>
    <mergeCell ref="B16:C16"/>
    <mergeCell ref="B17:C17"/>
    <mergeCell ref="B18:C18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</mergeCells>
  <pageMargins left="0.7" right="0.7" top="0.75" bottom="0.75" header="0.3" footer="0.3"/>
  <pageSetup paperSize="9" scale="87" fitToWidth="0" orientation="portrait" horizontalDpi="4294967294" vertic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9B612-FBF2-4EBA-95EC-150E82D9A1FC}">
  <dimension ref="B1:Q31"/>
  <sheetViews>
    <sheetView workbookViewId="0">
      <selection activeCell="C4" sqref="C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105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31.5" customHeight="1" x14ac:dyDescent="0.25">
      <c r="B7" s="114" t="s">
        <v>9</v>
      </c>
      <c r="C7" s="115"/>
      <c r="D7" s="12"/>
      <c r="E7" s="2"/>
      <c r="F7" s="2"/>
      <c r="G7" s="13" t="s">
        <v>10</v>
      </c>
      <c r="H7" s="14">
        <f>3+2+1+1+3+2</f>
        <v>12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14">
        <f>137+200+41+74+89+50</f>
        <v>591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14">
        <f>1+1+1+1+2+1+1+1+1</f>
        <v>10</v>
      </c>
      <c r="I9" s="15"/>
      <c r="J9" s="2"/>
      <c r="K9" s="16" t="s">
        <v>17</v>
      </c>
      <c r="L9" s="17">
        <f>10+1+2</f>
        <v>13</v>
      </c>
      <c r="M9" s="78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14">
        <f>100+100+100+41+270+111+101+350+180+50</f>
        <v>1403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14">
        <v>1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14">
        <v>1500</v>
      </c>
      <c r="I12" s="79"/>
      <c r="J12" s="2"/>
      <c r="K12" s="16" t="s">
        <v>25</v>
      </c>
      <c r="L12" s="17">
        <v>13</v>
      </c>
      <c r="M12" s="2"/>
      <c r="N12" s="2"/>
      <c r="O12" s="2"/>
      <c r="P12" s="2"/>
      <c r="Q12" s="2"/>
    </row>
    <row r="13" spans="2:17" ht="31.5" customHeight="1" x14ac:dyDescent="0.25">
      <c r="B13" s="114" t="s">
        <v>26</v>
      </c>
      <c r="C13" s="115"/>
      <c r="D13" s="12"/>
      <c r="E13" s="2"/>
      <c r="F13" s="2"/>
      <c r="G13" s="13" t="s">
        <v>27</v>
      </c>
      <c r="H13" s="14">
        <f>1+1+3+1</f>
        <v>6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7.25" customHeight="1" x14ac:dyDescent="0.25">
      <c r="B14" s="114" t="s">
        <v>29</v>
      </c>
      <c r="C14" s="115"/>
      <c r="D14" s="12"/>
      <c r="E14" s="2"/>
      <c r="F14" s="2"/>
      <c r="G14" s="13" t="s">
        <v>30</v>
      </c>
      <c r="H14" s="14">
        <f>30+36+90+25</f>
        <v>181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14">
        <f>1+1+1+1</f>
        <v>4</v>
      </c>
      <c r="I15" s="15"/>
      <c r="J15" s="2"/>
      <c r="K15" s="16" t="s">
        <v>34</v>
      </c>
      <c r="L15" s="17">
        <v>4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4">
        <f>23+20+13+25</f>
        <v>81</v>
      </c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14">
        <f>1+1+1+1+2</f>
        <v>6</v>
      </c>
      <c r="I17" s="15"/>
      <c r="J17" s="2"/>
      <c r="K17" s="19" t="s">
        <v>39</v>
      </c>
      <c r="L17" s="17">
        <v>2</v>
      </c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/>
      <c r="E18" s="2"/>
      <c r="F18" s="2"/>
      <c r="G18" s="13" t="s">
        <v>35</v>
      </c>
      <c r="H18" s="14">
        <v>7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/>
      <c r="E19" s="2"/>
      <c r="F19" s="2"/>
      <c r="G19" s="13" t="s">
        <v>43</v>
      </c>
      <c r="H19" s="14"/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/>
      <c r="E20" s="2"/>
      <c r="F20" s="2"/>
      <c r="G20" s="13" t="s">
        <v>40</v>
      </c>
      <c r="H20" s="46"/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/>
      <c r="E21" s="2"/>
      <c r="F21" s="2"/>
      <c r="G21" s="13" t="s">
        <v>42</v>
      </c>
      <c r="H21" s="14"/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50.25" customHeight="1" x14ac:dyDescent="0.25">
      <c r="B22" s="114" t="s">
        <v>49</v>
      </c>
      <c r="C22" s="115"/>
      <c r="D22" s="12"/>
      <c r="E22" s="2"/>
      <c r="F22" s="2"/>
      <c r="G22" s="13" t="s">
        <v>45</v>
      </c>
      <c r="H22" s="14">
        <v>2</v>
      </c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>
        <v>72</v>
      </c>
      <c r="M23" s="2"/>
      <c r="N23" s="2"/>
      <c r="O23" s="2"/>
      <c r="P23" s="2"/>
      <c r="Q23" s="2"/>
    </row>
    <row r="24" spans="2:17" ht="31.5" customHeight="1" x14ac:dyDescent="0.25">
      <c r="B24" s="114" t="s">
        <v>53</v>
      </c>
      <c r="C24" s="115"/>
      <c r="D24" s="12"/>
      <c r="E24" s="2"/>
      <c r="F24" s="2"/>
      <c r="G24" s="13" t="s">
        <v>49</v>
      </c>
      <c r="H24" s="14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14">
        <v>2</v>
      </c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14">
        <v>2390</v>
      </c>
      <c r="I26" s="15"/>
      <c r="J26" s="2"/>
      <c r="K26" s="16" t="s">
        <v>58</v>
      </c>
      <c r="L26" s="17">
        <f>2+12</f>
        <v>14</v>
      </c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46">
        <v>2390</v>
      </c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/>
      <c r="E28" s="2"/>
      <c r="F28" s="2"/>
      <c r="G28" s="13" t="s">
        <v>57</v>
      </c>
      <c r="H28" s="14">
        <v>1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/>
      <c r="E29" s="2"/>
      <c r="F29" s="2"/>
      <c r="G29" s="13" t="s">
        <v>59</v>
      </c>
      <c r="H29" s="14">
        <v>3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>
        <v>6</v>
      </c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CA253-384D-45FC-B11D-E3E66997C3AF}">
  <dimension ref="B1:Q31"/>
  <sheetViews>
    <sheetView workbookViewId="0">
      <selection activeCell="H17" sqref="H1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style="102" customWidth="1"/>
    <col min="9" max="9" width="9.28515625" customWidth="1"/>
    <col min="11" max="11" width="69.5703125" customWidth="1"/>
    <col min="12" max="12" width="16" style="102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99"/>
      <c r="I1" s="2"/>
      <c r="J1" s="2"/>
      <c r="K1" s="2"/>
      <c r="L1" s="99"/>
      <c r="M1" s="2"/>
      <c r="N1" s="2"/>
      <c r="O1" s="2"/>
      <c r="P1" s="2"/>
      <c r="Q1" s="2"/>
    </row>
    <row r="2" spans="2:17" ht="15.75" x14ac:dyDescent="0.25">
      <c r="B2" s="3" t="s">
        <v>1</v>
      </c>
      <c r="C2" s="3" t="s">
        <v>116</v>
      </c>
      <c r="D2" s="3"/>
      <c r="E2" s="3"/>
      <c r="F2" s="2"/>
      <c r="G2" s="2"/>
      <c r="H2" s="99"/>
      <c r="I2" s="2"/>
      <c r="J2" s="2"/>
      <c r="K2" s="2"/>
      <c r="L2" s="99"/>
      <c r="M2" s="2"/>
      <c r="N2" s="2"/>
      <c r="O2" s="2"/>
      <c r="P2" s="2"/>
      <c r="Q2" s="2"/>
    </row>
    <row r="3" spans="2:17" ht="15.75" x14ac:dyDescent="0.25">
      <c r="B3" s="1" t="s">
        <v>94</v>
      </c>
      <c r="C3" s="125">
        <v>2023</v>
      </c>
      <c r="D3" s="125"/>
      <c r="E3" s="3"/>
      <c r="F3" s="2"/>
      <c r="G3" s="2"/>
      <c r="H3" s="99"/>
      <c r="I3" s="2"/>
      <c r="J3" s="2"/>
      <c r="K3" s="2"/>
      <c r="L3" s="99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99"/>
      <c r="I4" s="2"/>
      <c r="J4" s="2"/>
      <c r="K4" s="2"/>
      <c r="L4" s="99"/>
      <c r="M4" s="2"/>
      <c r="N4" s="2"/>
      <c r="O4" s="2"/>
      <c r="P4" s="2"/>
      <c r="Q4" s="2"/>
    </row>
    <row r="5" spans="2:17" ht="32.25" customHeight="1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100" t="s">
        <v>8</v>
      </c>
      <c r="I6" s="7"/>
      <c r="J6" s="2"/>
      <c r="K6" s="10" t="s">
        <v>7</v>
      </c>
      <c r="L6" s="101" t="s">
        <v>8</v>
      </c>
      <c r="M6" s="2"/>
      <c r="N6" s="2"/>
      <c r="O6" s="2"/>
      <c r="P6" s="2"/>
      <c r="Q6" s="2"/>
    </row>
    <row r="7" spans="2:17" ht="31.5" customHeight="1" x14ac:dyDescent="0.25">
      <c r="B7" s="114" t="s">
        <v>9</v>
      </c>
      <c r="C7" s="115"/>
      <c r="D7" s="24" t="s">
        <v>115</v>
      </c>
      <c r="E7" s="2"/>
      <c r="F7" s="2"/>
      <c r="G7" s="13" t="s">
        <v>10</v>
      </c>
      <c r="H7" s="28">
        <v>8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24" t="s">
        <v>115</v>
      </c>
      <c r="E8" s="2"/>
      <c r="F8" s="2"/>
      <c r="G8" s="13" t="s">
        <v>13</v>
      </c>
      <c r="H8" s="28">
        <v>142</v>
      </c>
      <c r="I8" s="15"/>
      <c r="J8" s="2"/>
      <c r="K8" s="16" t="s">
        <v>14</v>
      </c>
      <c r="L8" s="26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24" t="s">
        <v>115</v>
      </c>
      <c r="E9" s="2"/>
      <c r="F9" s="2"/>
      <c r="G9" s="13" t="s">
        <v>16</v>
      </c>
      <c r="H9" s="28">
        <v>11</v>
      </c>
      <c r="I9" s="15"/>
      <c r="J9" s="2"/>
      <c r="K9" s="16" t="s">
        <v>17</v>
      </c>
      <c r="L9" s="26">
        <f>H7+H9+H11+H13+H15+H28</f>
        <v>46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24" t="s">
        <v>115</v>
      </c>
      <c r="E10" s="2"/>
      <c r="F10" s="2"/>
      <c r="G10" s="13" t="s">
        <v>18</v>
      </c>
      <c r="H10" s="28">
        <v>580</v>
      </c>
      <c r="I10" s="15"/>
      <c r="J10" s="2"/>
      <c r="K10" s="16" t="s">
        <v>19</v>
      </c>
      <c r="L10" s="26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24" t="s">
        <v>115</v>
      </c>
      <c r="E11" s="2"/>
      <c r="F11" s="2"/>
      <c r="G11" s="13" t="s">
        <v>21</v>
      </c>
      <c r="H11" s="28">
        <v>21</v>
      </c>
      <c r="I11" s="15"/>
      <c r="J11" s="2"/>
      <c r="K11" s="16" t="s">
        <v>22</v>
      </c>
      <c r="L11" s="26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24" t="s">
        <v>115</v>
      </c>
      <c r="E12" s="2"/>
      <c r="F12" s="2"/>
      <c r="G12" s="13" t="s">
        <v>24</v>
      </c>
      <c r="H12" s="25">
        <v>12600</v>
      </c>
      <c r="I12" s="15"/>
      <c r="J12" s="2"/>
      <c r="K12" s="16" t="s">
        <v>25</v>
      </c>
      <c r="L12" s="26">
        <v>1</v>
      </c>
      <c r="M12" s="2"/>
      <c r="N12" s="2"/>
      <c r="O12" s="2"/>
      <c r="P12" s="2"/>
      <c r="Q12" s="2"/>
    </row>
    <row r="13" spans="2:17" ht="31.5" customHeight="1" x14ac:dyDescent="0.25">
      <c r="B13" s="114" t="s">
        <v>26</v>
      </c>
      <c r="C13" s="115"/>
      <c r="D13" s="24" t="s">
        <v>115</v>
      </c>
      <c r="E13" s="2"/>
      <c r="F13" s="2"/>
      <c r="G13" s="13" t="s">
        <v>27</v>
      </c>
      <c r="H13" s="28">
        <v>4</v>
      </c>
      <c r="I13" s="15"/>
      <c r="J13" s="2"/>
      <c r="K13" s="16" t="s">
        <v>28</v>
      </c>
      <c r="L13" s="26"/>
      <c r="M13" s="2"/>
      <c r="N13" s="2"/>
      <c r="O13" s="2"/>
      <c r="P13" s="2"/>
      <c r="Q13" s="2"/>
    </row>
    <row r="14" spans="2:17" ht="47.25" customHeight="1" x14ac:dyDescent="0.25">
      <c r="B14" s="114" t="s">
        <v>29</v>
      </c>
      <c r="C14" s="115"/>
      <c r="D14" s="24" t="s">
        <v>115</v>
      </c>
      <c r="E14" s="2"/>
      <c r="F14" s="2"/>
      <c r="G14" s="13" t="s">
        <v>30</v>
      </c>
      <c r="H14" s="28">
        <v>110</v>
      </c>
      <c r="I14" s="15"/>
      <c r="J14" s="2"/>
      <c r="K14" s="16" t="s">
        <v>31</v>
      </c>
      <c r="L14" s="26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24" t="s">
        <v>115</v>
      </c>
      <c r="E15" s="2"/>
      <c r="F15" s="2"/>
      <c r="G15" s="13" t="s">
        <v>33</v>
      </c>
      <c r="H15" s="28">
        <v>1</v>
      </c>
      <c r="I15" s="15"/>
      <c r="J15" s="2"/>
      <c r="K15" s="16" t="s">
        <v>34</v>
      </c>
      <c r="L15" s="26">
        <v>2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24" t="s">
        <v>115</v>
      </c>
      <c r="E16" s="2"/>
      <c r="F16" s="2"/>
      <c r="G16" s="13" t="s">
        <v>36</v>
      </c>
      <c r="H16" s="28">
        <v>25</v>
      </c>
      <c r="I16" s="15"/>
      <c r="J16" s="2"/>
      <c r="K16" s="16" t="s">
        <v>37</v>
      </c>
      <c r="L16" s="26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24" t="s">
        <v>115</v>
      </c>
      <c r="E17" s="2"/>
      <c r="F17" s="2"/>
      <c r="G17" s="13" t="s">
        <v>32</v>
      </c>
      <c r="H17" s="28">
        <v>1</v>
      </c>
      <c r="I17" s="15"/>
      <c r="J17" s="2"/>
      <c r="K17" s="19" t="s">
        <v>39</v>
      </c>
      <c r="L17" s="26">
        <v>2</v>
      </c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24" t="s">
        <v>115</v>
      </c>
      <c r="E18" s="2"/>
      <c r="F18" s="2"/>
      <c r="G18" s="13" t="s">
        <v>35</v>
      </c>
      <c r="H18" s="28">
        <v>1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24" t="s">
        <v>115</v>
      </c>
      <c r="E19" s="2"/>
      <c r="F19" s="2"/>
      <c r="G19" s="13" t="s">
        <v>43</v>
      </c>
      <c r="H19" s="28">
        <v>300</v>
      </c>
      <c r="I19" s="15"/>
      <c r="J19" s="2"/>
      <c r="K19" s="16" t="s">
        <v>44</v>
      </c>
      <c r="L19" s="26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24" t="s">
        <v>115</v>
      </c>
      <c r="E20" s="2"/>
      <c r="F20" s="2"/>
      <c r="G20" s="13" t="s">
        <v>40</v>
      </c>
      <c r="H20" s="28" t="s">
        <v>115</v>
      </c>
      <c r="I20" s="15"/>
      <c r="J20" s="2"/>
      <c r="K20" s="16" t="s">
        <v>46</v>
      </c>
      <c r="L20" s="26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24" t="s">
        <v>115</v>
      </c>
      <c r="E21" s="2"/>
      <c r="F21" s="2"/>
      <c r="G21" s="13" t="s">
        <v>42</v>
      </c>
      <c r="H21" s="28" t="s">
        <v>115</v>
      </c>
      <c r="I21" s="15"/>
      <c r="J21" s="2"/>
      <c r="K21" s="16" t="s">
        <v>48</v>
      </c>
      <c r="L21" s="26"/>
      <c r="M21" s="2"/>
      <c r="N21" s="2"/>
      <c r="O21" s="2"/>
      <c r="P21" s="2"/>
      <c r="Q21" s="2"/>
    </row>
    <row r="22" spans="2:17" ht="50.25" customHeight="1" x14ac:dyDescent="0.25">
      <c r="B22" s="114" t="s">
        <v>49</v>
      </c>
      <c r="C22" s="115"/>
      <c r="D22" s="24" t="s">
        <v>115</v>
      </c>
      <c r="E22" s="2"/>
      <c r="F22" s="2"/>
      <c r="G22" s="13" t="s">
        <v>45</v>
      </c>
      <c r="H22" s="28">
        <v>1</v>
      </c>
      <c r="I22" s="15"/>
      <c r="J22" s="2"/>
      <c r="K22" s="19" t="s">
        <v>50</v>
      </c>
      <c r="L22" s="26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24" t="s">
        <v>115</v>
      </c>
      <c r="E23" s="2"/>
      <c r="F23" s="2"/>
      <c r="G23" s="13" t="s">
        <v>47</v>
      </c>
      <c r="H23" s="25">
        <v>61795</v>
      </c>
      <c r="I23" s="15"/>
      <c r="J23" s="2"/>
      <c r="K23" s="16" t="s">
        <v>52</v>
      </c>
      <c r="L23" s="26">
        <v>460</v>
      </c>
      <c r="M23" s="2"/>
      <c r="N23" s="2"/>
      <c r="O23" s="2"/>
      <c r="P23" s="2"/>
      <c r="Q23" s="2"/>
    </row>
    <row r="24" spans="2:17" ht="31.5" customHeight="1" x14ac:dyDescent="0.25">
      <c r="B24" s="114" t="s">
        <v>53</v>
      </c>
      <c r="C24" s="115"/>
      <c r="D24" s="24" t="s">
        <v>115</v>
      </c>
      <c r="E24" s="2"/>
      <c r="F24" s="2"/>
      <c r="G24" s="13" t="s">
        <v>49</v>
      </c>
      <c r="H24" s="25">
        <v>322680</v>
      </c>
      <c r="I24" s="15"/>
      <c r="J24" s="2"/>
      <c r="K24" s="16" t="s">
        <v>54</v>
      </c>
      <c r="L24" s="26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24" t="s">
        <v>115</v>
      </c>
      <c r="E25" s="2"/>
      <c r="F25" s="2"/>
      <c r="G25" s="13" t="s">
        <v>51</v>
      </c>
      <c r="H25" s="28">
        <v>1</v>
      </c>
      <c r="I25" s="15"/>
      <c r="J25" s="2"/>
      <c r="K25" s="16" t="s">
        <v>56</v>
      </c>
      <c r="L25" s="26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24" t="s">
        <v>115</v>
      </c>
      <c r="E26" s="2"/>
      <c r="F26" s="2"/>
      <c r="G26" s="13" t="s">
        <v>53</v>
      </c>
      <c r="H26" s="28">
        <v>11</v>
      </c>
      <c r="I26" s="15"/>
      <c r="J26" s="2"/>
      <c r="K26" s="16" t="s">
        <v>58</v>
      </c>
      <c r="L26" s="26"/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24" t="s">
        <v>115</v>
      </c>
      <c r="E27" s="2"/>
      <c r="F27" s="2"/>
      <c r="G27" s="13" t="s">
        <v>55</v>
      </c>
      <c r="H27" s="28">
        <v>721</v>
      </c>
      <c r="I27" s="15"/>
      <c r="J27" s="2"/>
      <c r="K27" s="16" t="s">
        <v>60</v>
      </c>
      <c r="L27" s="26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24" t="s">
        <v>115</v>
      </c>
      <c r="E28" s="2"/>
      <c r="F28" s="2"/>
      <c r="G28" s="13" t="s">
        <v>57</v>
      </c>
      <c r="H28" s="28">
        <v>1</v>
      </c>
      <c r="I28" s="15"/>
      <c r="J28" s="2"/>
      <c r="K28" s="2"/>
      <c r="L28" s="99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24" t="s">
        <v>115</v>
      </c>
      <c r="E29" s="2"/>
      <c r="F29" s="2"/>
      <c r="G29" s="13" t="s">
        <v>59</v>
      </c>
      <c r="H29" s="28">
        <v>5</v>
      </c>
      <c r="I29" s="15"/>
      <c r="J29" s="2"/>
      <c r="K29" s="2"/>
      <c r="L29" s="99"/>
      <c r="M29" s="2"/>
      <c r="N29" s="2"/>
      <c r="O29" s="2"/>
      <c r="P29" s="2"/>
      <c r="Q29" s="2"/>
    </row>
    <row r="30" spans="2:17" x14ac:dyDescent="0.25">
      <c r="G30" s="19" t="s">
        <v>63</v>
      </c>
      <c r="H30" s="67" t="s">
        <v>115</v>
      </c>
      <c r="I30" s="22"/>
    </row>
    <row r="31" spans="2:17" x14ac:dyDescent="0.25">
      <c r="G31" s="23"/>
      <c r="H31" s="103"/>
      <c r="I31" s="22"/>
    </row>
  </sheetData>
  <mergeCells count="30"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B11:C11"/>
    <mergeCell ref="C3:D3"/>
    <mergeCell ref="B5:D5"/>
    <mergeCell ref="B8:C8"/>
    <mergeCell ref="B9:C9"/>
    <mergeCell ref="B10:C10"/>
    <mergeCell ref="B12:C12"/>
    <mergeCell ref="B13:C13"/>
    <mergeCell ref="B14:C14"/>
    <mergeCell ref="B15:C15"/>
    <mergeCell ref="B16:C16"/>
    <mergeCell ref="G5:H5"/>
    <mergeCell ref="K5:L5"/>
    <mergeCell ref="B6:C6"/>
    <mergeCell ref="B7:C7"/>
    <mergeCell ref="K7:L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330E8-992F-46A6-8C00-D8534871B20A}">
  <dimension ref="B1:Q31"/>
  <sheetViews>
    <sheetView workbookViewId="0">
      <selection activeCell="H17" sqref="H1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95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/>
      <c r="E7" s="2"/>
      <c r="F7" s="2"/>
      <c r="G7" s="13" t="s">
        <v>10</v>
      </c>
      <c r="H7" s="14">
        <v>48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14">
        <v>961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14">
        <v>11</v>
      </c>
      <c r="I9" s="15"/>
      <c r="J9" s="2"/>
      <c r="K9" s="16" t="s">
        <v>17</v>
      </c>
      <c r="L9" s="45">
        <v>85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14">
        <v>1171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14"/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14"/>
      <c r="I12" s="15"/>
      <c r="J12" s="2"/>
      <c r="K12" s="16" t="s">
        <v>25</v>
      </c>
      <c r="L12" s="45">
        <v>2</v>
      </c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/>
      <c r="E13" s="2"/>
      <c r="F13" s="2"/>
      <c r="G13" s="13" t="s">
        <v>27</v>
      </c>
      <c r="H13" s="14">
        <v>3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/>
      <c r="E14" s="2"/>
      <c r="F14" s="2"/>
      <c r="G14" s="13" t="s">
        <v>30</v>
      </c>
      <c r="H14" s="14">
        <v>110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>
        <v>1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14">
        <v>1</v>
      </c>
      <c r="I17" s="15"/>
      <c r="J17" s="2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/>
      <c r="E18" s="2"/>
      <c r="F18" s="2"/>
      <c r="G18" s="13" t="s">
        <v>35</v>
      </c>
      <c r="H18" s="14">
        <v>1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/>
      <c r="E19" s="2"/>
      <c r="F19" s="2"/>
      <c r="G19" s="13" t="s">
        <v>43</v>
      </c>
      <c r="H19" s="14"/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/>
      <c r="E20" s="2"/>
      <c r="F20" s="2"/>
      <c r="G20" s="13" t="s">
        <v>40</v>
      </c>
      <c r="H20" s="14">
        <v>5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/>
      <c r="E21" s="2"/>
      <c r="F21" s="2"/>
      <c r="G21" s="13" t="s">
        <v>42</v>
      </c>
      <c r="H21" s="14">
        <v>686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12"/>
      <c r="E22" s="2"/>
      <c r="F22" s="2"/>
      <c r="G22" s="13" t="s">
        <v>45</v>
      </c>
      <c r="H22" s="14">
        <v>1</v>
      </c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47</v>
      </c>
      <c r="H23" s="14">
        <v>993</v>
      </c>
      <c r="I23" s="15"/>
      <c r="J23" s="2"/>
      <c r="K23" s="16" t="s">
        <v>52</v>
      </c>
      <c r="L23" s="17">
        <v>108</v>
      </c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/>
      <c r="E24" s="2"/>
      <c r="F24" s="2"/>
      <c r="G24" s="13" t="s">
        <v>49</v>
      </c>
      <c r="H24" s="14">
        <v>1300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>
        <v>1</v>
      </c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/>
      <c r="E28" s="2"/>
      <c r="F28" s="2"/>
      <c r="G28" s="13" t="s">
        <v>57</v>
      </c>
      <c r="H28" s="14">
        <v>3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/>
      <c r="E29" s="2"/>
      <c r="F29" s="2"/>
      <c r="G29" s="13" t="s">
        <v>59</v>
      </c>
      <c r="H29" s="14">
        <v>44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ht="15.75" x14ac:dyDescent="0.25">
      <c r="G30" s="13" t="s">
        <v>63</v>
      </c>
      <c r="H30" s="21">
        <v>3</v>
      </c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2823F-F81F-481A-BF25-A5AA50E4D879}">
  <dimension ref="B1:Q31"/>
  <sheetViews>
    <sheetView workbookViewId="0">
      <selection activeCell="H17" sqref="H1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96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/>
      <c r="E7" s="2"/>
      <c r="F7" s="2"/>
      <c r="G7" s="13" t="s">
        <v>10</v>
      </c>
      <c r="H7" s="14">
        <v>8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14">
        <v>147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14">
        <v>1</v>
      </c>
      <c r="I9" s="15"/>
      <c r="J9" s="2"/>
      <c r="K9" s="16" t="s">
        <v>17</v>
      </c>
      <c r="L9" s="17">
        <v>4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14">
        <v>150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14"/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14"/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/>
      <c r="E13" s="2"/>
      <c r="F13" s="2"/>
      <c r="G13" s="13" t="s">
        <v>27</v>
      </c>
      <c r="H13" s="14">
        <v>3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/>
      <c r="E14" s="2"/>
      <c r="F14" s="2"/>
      <c r="G14" s="13" t="s">
        <v>30</v>
      </c>
      <c r="H14" s="14">
        <v>61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>
        <v>1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14"/>
      <c r="I17" s="15"/>
      <c r="J17" s="2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/>
      <c r="E18" s="2"/>
      <c r="F18" s="2"/>
      <c r="G18" s="13" t="s">
        <v>35</v>
      </c>
      <c r="H18" s="14"/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/>
      <c r="E19" s="2"/>
      <c r="F19" s="2"/>
      <c r="G19" s="13" t="s">
        <v>43</v>
      </c>
      <c r="H19" s="14">
        <v>17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/>
      <c r="E20" s="2"/>
      <c r="F20" s="2"/>
      <c r="G20" s="13" t="s">
        <v>40</v>
      </c>
      <c r="H20" s="14">
        <v>6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/>
      <c r="E21" s="2"/>
      <c r="F21" s="2"/>
      <c r="G21" s="13" t="s">
        <v>42</v>
      </c>
      <c r="H21" s="14">
        <v>882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12"/>
      <c r="E22" s="2"/>
      <c r="F22" s="2"/>
      <c r="G22" s="13" t="s">
        <v>45</v>
      </c>
      <c r="H22" s="14">
        <v>1</v>
      </c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>
        <v>225</v>
      </c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/>
      <c r="E24" s="2"/>
      <c r="F24" s="2"/>
      <c r="G24" s="13" t="s">
        <v>49</v>
      </c>
      <c r="H24" s="14">
        <v>11065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>
        <v>8</v>
      </c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/>
      <c r="E28" s="2"/>
      <c r="F28" s="2"/>
      <c r="G28" s="13" t="s">
        <v>57</v>
      </c>
      <c r="H28" s="14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/>
      <c r="E29" s="2"/>
      <c r="F29" s="2"/>
      <c r="G29" s="13" t="s">
        <v>59</v>
      </c>
      <c r="H29" s="14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/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E91FE-6FBE-4734-A2D4-9ED6EC5E798E}">
  <dimension ref="B1:Q31"/>
  <sheetViews>
    <sheetView workbookViewId="0">
      <selection activeCell="H12" sqref="H1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97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24" t="s">
        <v>98</v>
      </c>
      <c r="E7" s="2"/>
      <c r="F7" s="2"/>
      <c r="G7" s="13" t="s">
        <v>10</v>
      </c>
      <c r="H7" s="28">
        <v>13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24" t="s">
        <v>98</v>
      </c>
      <c r="E8" s="2"/>
      <c r="F8" s="2"/>
      <c r="G8" s="13" t="s">
        <v>13</v>
      </c>
      <c r="H8" s="28">
        <v>530</v>
      </c>
      <c r="I8" s="15"/>
      <c r="J8" s="2"/>
      <c r="K8" s="16" t="s">
        <v>14</v>
      </c>
      <c r="L8" s="26" t="s">
        <v>98</v>
      </c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24" t="s">
        <v>98</v>
      </c>
      <c r="E9" s="2"/>
      <c r="F9" s="2"/>
      <c r="G9" s="13" t="s">
        <v>16</v>
      </c>
      <c r="H9" s="28">
        <v>2</v>
      </c>
      <c r="I9" s="15"/>
      <c r="J9" s="2"/>
      <c r="K9" s="16" t="s">
        <v>17</v>
      </c>
      <c r="L9" s="26">
        <v>15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24" t="s">
        <v>98</v>
      </c>
      <c r="E10" s="2"/>
      <c r="F10" s="2"/>
      <c r="G10" s="13" t="s">
        <v>18</v>
      </c>
      <c r="H10" s="28">
        <v>92</v>
      </c>
      <c r="I10" s="15"/>
      <c r="J10" s="2"/>
      <c r="K10" s="16" t="s">
        <v>19</v>
      </c>
      <c r="L10" s="26" t="s">
        <v>98</v>
      </c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24" t="s">
        <v>98</v>
      </c>
      <c r="E11" s="2"/>
      <c r="F11" s="2"/>
      <c r="G11" s="13" t="s">
        <v>21</v>
      </c>
      <c r="H11" s="28" t="s">
        <v>98</v>
      </c>
      <c r="I11" s="15"/>
      <c r="J11" s="2"/>
      <c r="K11" s="16" t="s">
        <v>22</v>
      </c>
      <c r="L11" s="26" t="s">
        <v>98</v>
      </c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24" t="s">
        <v>98</v>
      </c>
      <c r="E12" s="2"/>
      <c r="F12" s="2"/>
      <c r="G12" s="13" t="s">
        <v>24</v>
      </c>
      <c r="H12" s="25" t="s">
        <v>98</v>
      </c>
      <c r="I12" s="15"/>
      <c r="J12" s="2"/>
      <c r="K12" s="16" t="s">
        <v>25</v>
      </c>
      <c r="L12" s="26">
        <v>1</v>
      </c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24" t="s">
        <v>98</v>
      </c>
      <c r="E13" s="2"/>
      <c r="F13" s="2"/>
      <c r="G13" s="13" t="s">
        <v>27</v>
      </c>
      <c r="H13" s="28">
        <v>1</v>
      </c>
      <c r="I13" s="15"/>
      <c r="J13" s="2"/>
      <c r="K13" s="16" t="s">
        <v>28</v>
      </c>
      <c r="L13" s="26" t="s">
        <v>98</v>
      </c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24" t="s">
        <v>98</v>
      </c>
      <c r="E14" s="2"/>
      <c r="F14" s="2"/>
      <c r="G14" s="13" t="s">
        <v>30</v>
      </c>
      <c r="H14" s="28">
        <v>30</v>
      </c>
      <c r="I14" s="15"/>
      <c r="J14" s="2"/>
      <c r="K14" s="16" t="s">
        <v>31</v>
      </c>
      <c r="L14" s="26" t="s">
        <v>98</v>
      </c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24" t="s">
        <v>98</v>
      </c>
      <c r="E15" s="2"/>
      <c r="F15" s="2"/>
      <c r="G15" s="13" t="s">
        <v>33</v>
      </c>
      <c r="H15" s="28">
        <v>1</v>
      </c>
      <c r="I15" s="15"/>
      <c r="J15" s="2"/>
      <c r="K15" s="16" t="s">
        <v>34</v>
      </c>
      <c r="L15" s="26">
        <v>3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24" t="s">
        <v>98</v>
      </c>
      <c r="E16" s="2"/>
      <c r="F16" s="2"/>
      <c r="G16" s="13" t="s">
        <v>36</v>
      </c>
      <c r="H16" s="28">
        <v>30</v>
      </c>
      <c r="I16" s="15"/>
      <c r="J16" s="2"/>
      <c r="K16" s="16" t="s">
        <v>37</v>
      </c>
      <c r="L16" s="26" t="s">
        <v>98</v>
      </c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24" t="s">
        <v>98</v>
      </c>
      <c r="E17" s="2"/>
      <c r="F17" s="2"/>
      <c r="G17" s="13" t="s">
        <v>32</v>
      </c>
      <c r="H17" s="28">
        <v>1</v>
      </c>
      <c r="I17" s="15"/>
      <c r="J17" s="2"/>
      <c r="K17" s="19" t="s">
        <v>39</v>
      </c>
      <c r="L17" s="26">
        <v>0</v>
      </c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24" t="s">
        <v>98</v>
      </c>
      <c r="E18" s="2"/>
      <c r="F18" s="2"/>
      <c r="G18" s="13" t="s">
        <v>35</v>
      </c>
      <c r="H18" s="28">
        <v>0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24" t="s">
        <v>98</v>
      </c>
      <c r="E19" s="2"/>
      <c r="F19" s="2"/>
      <c r="G19" s="13" t="s">
        <v>43</v>
      </c>
      <c r="H19" s="68">
        <v>39</v>
      </c>
      <c r="I19" s="15"/>
      <c r="J19" s="2"/>
      <c r="K19" s="16" t="s">
        <v>44</v>
      </c>
      <c r="L19" s="26" t="s">
        <v>98</v>
      </c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24" t="s">
        <v>98</v>
      </c>
      <c r="E20" s="2"/>
      <c r="F20" s="2"/>
      <c r="G20" s="13" t="s">
        <v>40</v>
      </c>
      <c r="H20" s="28">
        <v>1</v>
      </c>
      <c r="I20" s="15"/>
      <c r="J20" s="2"/>
      <c r="K20" s="16" t="s">
        <v>46</v>
      </c>
      <c r="L20" s="26">
        <v>0</v>
      </c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24" t="s">
        <v>98</v>
      </c>
      <c r="E21" s="2"/>
      <c r="F21" s="2"/>
      <c r="G21" s="13" t="s">
        <v>42</v>
      </c>
      <c r="H21" s="68">
        <v>102</v>
      </c>
      <c r="I21" s="15"/>
      <c r="J21" s="2"/>
      <c r="K21" s="16" t="s">
        <v>48</v>
      </c>
      <c r="L21" s="26" t="s">
        <v>98</v>
      </c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24" t="s">
        <v>98</v>
      </c>
      <c r="E22" s="2"/>
      <c r="F22" s="2"/>
      <c r="G22" s="13" t="s">
        <v>45</v>
      </c>
      <c r="H22" s="28">
        <v>1</v>
      </c>
      <c r="I22" s="15"/>
      <c r="J22" s="2"/>
      <c r="K22" s="19" t="s">
        <v>50</v>
      </c>
      <c r="L22" s="26" t="s">
        <v>98</v>
      </c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24" t="s">
        <v>98</v>
      </c>
      <c r="E23" s="2"/>
      <c r="F23" s="2"/>
      <c r="G23" s="13" t="s">
        <v>47</v>
      </c>
      <c r="H23" s="69">
        <v>69000</v>
      </c>
      <c r="I23" s="15"/>
      <c r="J23" s="2"/>
      <c r="K23" s="16" t="s">
        <v>52</v>
      </c>
      <c r="L23" s="70">
        <v>19</v>
      </c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24" t="s">
        <v>98</v>
      </c>
      <c r="E24" s="2"/>
      <c r="F24" s="2"/>
      <c r="G24" s="13" t="s">
        <v>49</v>
      </c>
      <c r="H24" s="71">
        <v>276000</v>
      </c>
      <c r="I24" s="15"/>
      <c r="J24" s="2"/>
      <c r="K24" s="16" t="s">
        <v>54</v>
      </c>
      <c r="L24" s="26" t="s">
        <v>98</v>
      </c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24" t="s">
        <v>98</v>
      </c>
      <c r="E25" s="2"/>
      <c r="F25" s="2"/>
      <c r="G25" s="13" t="s">
        <v>51</v>
      </c>
      <c r="H25" s="28">
        <v>2</v>
      </c>
      <c r="I25" s="15"/>
      <c r="J25" s="2"/>
      <c r="K25" s="16" t="s">
        <v>56</v>
      </c>
      <c r="L25" s="26" t="s">
        <v>98</v>
      </c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24" t="s">
        <v>98</v>
      </c>
      <c r="E26" s="2"/>
      <c r="F26" s="2"/>
      <c r="G26" s="13" t="s">
        <v>53</v>
      </c>
      <c r="H26" s="72">
        <v>56671</v>
      </c>
      <c r="I26" s="15"/>
      <c r="J26" s="2"/>
      <c r="K26" s="16" t="s">
        <v>58</v>
      </c>
      <c r="L26" s="26">
        <v>13</v>
      </c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24" t="s">
        <v>98</v>
      </c>
      <c r="E27" s="2"/>
      <c r="F27" s="2"/>
      <c r="G27" s="13" t="s">
        <v>55</v>
      </c>
      <c r="H27" s="73">
        <v>180570</v>
      </c>
      <c r="I27" s="15"/>
      <c r="J27" s="2"/>
      <c r="K27" s="16" t="s">
        <v>60</v>
      </c>
      <c r="L27" s="26" t="s">
        <v>98</v>
      </c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24" t="s">
        <v>98</v>
      </c>
      <c r="E28" s="2"/>
      <c r="F28" s="2"/>
      <c r="G28" s="13" t="s">
        <v>57</v>
      </c>
      <c r="H28" s="28">
        <v>0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24" t="s">
        <v>98</v>
      </c>
      <c r="E29" s="2"/>
      <c r="F29" s="2"/>
      <c r="G29" s="13" t="s">
        <v>59</v>
      </c>
      <c r="H29" s="28">
        <v>0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ht="15.75" x14ac:dyDescent="0.25">
      <c r="G30" s="19" t="s">
        <v>63</v>
      </c>
      <c r="H30" s="28">
        <v>0</v>
      </c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1074A-CC07-4D58-8B40-16F760F099E4}">
  <dimension ref="B1:Q31"/>
  <sheetViews>
    <sheetView workbookViewId="0">
      <selection activeCell="H18" sqref="H18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99</v>
      </c>
      <c r="C2" s="125" t="s">
        <v>100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67</v>
      </c>
      <c r="C3" s="125"/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/>
      <c r="E7" s="2"/>
      <c r="F7" s="2"/>
      <c r="G7" s="13" t="s">
        <v>10</v>
      </c>
      <c r="H7" s="14">
        <v>9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14">
        <v>360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14">
        <v>3</v>
      </c>
      <c r="I9" s="15"/>
      <c r="J9" s="2"/>
      <c r="K9" s="16" t="s">
        <v>17</v>
      </c>
      <c r="L9" s="17">
        <v>16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14">
        <v>160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14">
        <v>63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14">
        <v>65000</v>
      </c>
      <c r="I12" s="15"/>
      <c r="J12" s="2"/>
      <c r="K12" s="16" t="s">
        <v>25</v>
      </c>
      <c r="L12" s="17">
        <v>4</v>
      </c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/>
      <c r="E13" s="2"/>
      <c r="F13" s="2"/>
      <c r="G13" s="13" t="s">
        <v>27</v>
      </c>
      <c r="H13" s="14">
        <v>2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/>
      <c r="E14" s="2"/>
      <c r="F14" s="2"/>
      <c r="G14" s="13" t="s">
        <v>30</v>
      </c>
      <c r="H14" s="14">
        <v>70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>
        <v>2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14">
        <v>103</v>
      </c>
      <c r="I17" s="15"/>
      <c r="J17" s="2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/>
      <c r="E18" s="2"/>
      <c r="F18" s="2"/>
      <c r="G18" s="13" t="s">
        <v>35</v>
      </c>
      <c r="H18" s="14"/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/>
      <c r="E19" s="2"/>
      <c r="F19" s="2"/>
      <c r="G19" s="13" t="s">
        <v>43</v>
      </c>
      <c r="H19" s="14">
        <v>73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/>
      <c r="E20" s="2"/>
      <c r="F20" s="2"/>
      <c r="G20" s="13" t="s">
        <v>40</v>
      </c>
      <c r="H20" s="14">
        <v>2</v>
      </c>
      <c r="I20" s="15"/>
      <c r="J20" s="2"/>
      <c r="K20" s="16" t="s">
        <v>46</v>
      </c>
      <c r="L20" s="17">
        <v>3</v>
      </c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/>
      <c r="E21" s="2"/>
      <c r="F21" s="2"/>
      <c r="G21" s="13" t="s">
        <v>42</v>
      </c>
      <c r="H21" s="74">
        <v>500000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12"/>
      <c r="E22" s="2"/>
      <c r="F22" s="2"/>
      <c r="G22" s="13" t="s">
        <v>45</v>
      </c>
      <c r="H22" s="74">
        <v>1</v>
      </c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47</v>
      </c>
      <c r="H23" s="74"/>
      <c r="I23" s="15"/>
      <c r="J23" s="2"/>
      <c r="K23" s="16" t="s">
        <v>52</v>
      </c>
      <c r="L23" s="17">
        <v>15</v>
      </c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/>
      <c r="E24" s="2"/>
      <c r="F24" s="2"/>
      <c r="G24" s="13" t="s">
        <v>49</v>
      </c>
      <c r="H24" s="75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14">
        <v>2</v>
      </c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7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74">
        <v>6900</v>
      </c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/>
      <c r="E28" s="2"/>
      <c r="F28" s="2"/>
      <c r="G28" s="13" t="s">
        <v>57</v>
      </c>
      <c r="H28" s="14">
        <v>2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/>
      <c r="E29" s="2"/>
      <c r="F29" s="2"/>
      <c r="G29" s="13" t="s">
        <v>59</v>
      </c>
      <c r="H29" s="14">
        <v>8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>
        <v>11</v>
      </c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7F711-E747-4508-BDEC-AC065BA2D9EB}">
  <dimension ref="B1:Q31"/>
  <sheetViews>
    <sheetView workbookViewId="0">
      <selection activeCell="H18" sqref="H18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101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/>
      <c r="E7" s="2"/>
      <c r="F7" s="2"/>
      <c r="G7" s="13" t="s">
        <v>10</v>
      </c>
      <c r="H7" s="14">
        <v>1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14">
        <v>100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14">
        <v>2</v>
      </c>
      <c r="I9" s="15"/>
      <c r="J9" s="2"/>
      <c r="K9" s="16" t="s">
        <v>17</v>
      </c>
      <c r="L9" s="17">
        <v>6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14">
        <v>149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14">
        <v>1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14"/>
      <c r="I12" s="15"/>
      <c r="J12" s="2"/>
      <c r="K12" s="16" t="s">
        <v>25</v>
      </c>
      <c r="L12" s="17">
        <v>1</v>
      </c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/>
      <c r="E13" s="2"/>
      <c r="F13" s="2"/>
      <c r="G13" s="13" t="s">
        <v>27</v>
      </c>
      <c r="H13" s="14">
        <v>2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/>
      <c r="E14" s="2"/>
      <c r="F14" s="2"/>
      <c r="G14" s="13" t="s">
        <v>30</v>
      </c>
      <c r="H14" s="14">
        <v>62</v>
      </c>
      <c r="I14" s="15"/>
      <c r="J14" s="2"/>
      <c r="K14" s="16" t="s">
        <v>31</v>
      </c>
      <c r="L14" s="17">
        <v>10</v>
      </c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14"/>
      <c r="I17" s="15"/>
      <c r="J17" s="2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/>
      <c r="E18" s="2"/>
      <c r="F18" s="2"/>
      <c r="G18" s="13" t="s">
        <v>35</v>
      </c>
      <c r="H18" s="14">
        <v>1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/>
      <c r="E19" s="2"/>
      <c r="F19" s="2"/>
      <c r="G19" s="13" t="s">
        <v>43</v>
      </c>
      <c r="H19" s="14"/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/>
      <c r="E20" s="2"/>
      <c r="F20" s="2"/>
      <c r="G20" s="13" t="s">
        <v>40</v>
      </c>
      <c r="H20" s="14">
        <v>10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/>
      <c r="E21" s="2"/>
      <c r="F21" s="2"/>
      <c r="G21" s="13" t="s">
        <v>42</v>
      </c>
      <c r="H21" s="14"/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12"/>
      <c r="E22" s="2"/>
      <c r="F22" s="2"/>
      <c r="G22" s="13" t="s">
        <v>45</v>
      </c>
      <c r="H22" s="14"/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/>
      <c r="E24" s="2"/>
      <c r="F24" s="2"/>
      <c r="G24" s="13" t="s">
        <v>49</v>
      </c>
      <c r="H24" s="14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/>
      <c r="E28" s="2"/>
      <c r="F28" s="2"/>
      <c r="G28" s="13" t="s">
        <v>57</v>
      </c>
      <c r="H28" s="14">
        <v>1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/>
      <c r="E29" s="2"/>
      <c r="F29" s="2"/>
      <c r="G29" s="13" t="s">
        <v>59</v>
      </c>
      <c r="H29" s="14">
        <v>13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/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2BD78-E3A6-4F6F-B969-E88144D76DF2}">
  <dimension ref="B1:Q31"/>
  <sheetViews>
    <sheetView workbookViewId="0">
      <selection activeCell="H19" sqref="H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102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/>
      <c r="E7" s="2"/>
      <c r="F7" s="2"/>
      <c r="G7" s="13" t="s">
        <v>10</v>
      </c>
      <c r="H7" s="21">
        <v>4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21">
        <v>202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21">
        <v>4</v>
      </c>
      <c r="I9" s="15"/>
      <c r="J9" s="2"/>
      <c r="K9" s="16" t="s">
        <v>17</v>
      </c>
      <c r="L9" s="17">
        <v>10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21">
        <v>471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21"/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21"/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/>
      <c r="E13" s="2"/>
      <c r="F13" s="2"/>
      <c r="G13" s="13" t="s">
        <v>27</v>
      </c>
      <c r="H13" s="21">
        <v>1</v>
      </c>
      <c r="I13" s="15"/>
      <c r="J13" s="2"/>
      <c r="K13" s="16" t="s">
        <v>28</v>
      </c>
      <c r="L13" s="17">
        <v>19</v>
      </c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/>
      <c r="E14" s="2"/>
      <c r="F14" s="2"/>
      <c r="G14" s="13" t="s">
        <v>30</v>
      </c>
      <c r="H14" s="21">
        <v>25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21">
        <v>1</v>
      </c>
      <c r="I15" s="15"/>
      <c r="J15" s="2"/>
      <c r="K15" s="16" t="s">
        <v>34</v>
      </c>
      <c r="L15" s="17">
        <v>2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7">
        <v>25</v>
      </c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21"/>
      <c r="I17" s="15"/>
      <c r="J17" s="2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/>
      <c r="E18" s="2"/>
      <c r="F18" s="2"/>
      <c r="G18" s="13" t="s">
        <v>35</v>
      </c>
      <c r="H18" s="17">
        <v>19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/>
      <c r="E19" s="2"/>
      <c r="F19" s="2"/>
      <c r="G19" s="13" t="s">
        <v>43</v>
      </c>
      <c r="H19" s="21"/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/>
      <c r="E20" s="2"/>
      <c r="F20" s="2"/>
      <c r="G20" s="13" t="s">
        <v>40</v>
      </c>
      <c r="H20" s="17">
        <v>45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/>
      <c r="E21" s="2"/>
      <c r="F21" s="2"/>
      <c r="G21" s="13" t="s">
        <v>42</v>
      </c>
      <c r="H21" s="76">
        <v>6851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12"/>
      <c r="E22" s="2"/>
      <c r="F22" s="2"/>
      <c r="G22" s="13" t="s">
        <v>45</v>
      </c>
      <c r="H22" s="21">
        <v>1</v>
      </c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47</v>
      </c>
      <c r="H23" s="21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/>
      <c r="E24" s="2"/>
      <c r="F24" s="2"/>
      <c r="G24" s="13" t="s">
        <v>49</v>
      </c>
      <c r="H24" s="76">
        <v>111227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21">
        <v>1</v>
      </c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21"/>
      <c r="I26" s="15"/>
      <c r="J26" s="2"/>
      <c r="K26" s="16" t="s">
        <v>58</v>
      </c>
      <c r="L26" s="17">
        <v>4</v>
      </c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77" t="s">
        <v>103</v>
      </c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/>
      <c r="E28" s="2"/>
      <c r="F28" s="2"/>
      <c r="G28" s="13" t="s">
        <v>57</v>
      </c>
      <c r="H28" s="21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/>
      <c r="E29" s="2"/>
      <c r="F29" s="2"/>
      <c r="G29" s="13" t="s">
        <v>59</v>
      </c>
      <c r="H29" s="21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/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B7B52-D135-4377-902D-9AC8F25AB9DF}">
  <dimension ref="B1:Q31"/>
  <sheetViews>
    <sheetView workbookViewId="0">
      <selection activeCell="D18" sqref="D18"/>
    </sheetView>
  </sheetViews>
  <sheetFormatPr defaultRowHeight="15" x14ac:dyDescent="0.25"/>
  <cols>
    <col min="1" max="1" width="5.7109375" customWidth="1"/>
    <col min="2" max="2" width="24.85546875" customWidth="1"/>
    <col min="3" max="3" width="36.85546875" customWidth="1"/>
    <col min="4" max="4" width="9.7109375" bestFit="1" customWidth="1"/>
    <col min="5" max="5" width="8.42578125" customWidth="1"/>
    <col min="6" max="6" width="8.140625" hidden="1" customWidth="1"/>
    <col min="7" max="7" width="52.7109375" customWidth="1"/>
    <col min="8" max="8" width="10.7109375" customWidth="1"/>
    <col min="9" max="9" width="9.28515625" customWidth="1"/>
    <col min="10" max="10" width="0" hidden="1" customWidth="1"/>
    <col min="11" max="11" width="64.28515625" customWidth="1"/>
    <col min="12" max="12" width="8.28515625" bestFit="1" customWidth="1"/>
  </cols>
  <sheetData>
    <row r="1" spans="2:17" ht="15.75" x14ac:dyDescent="0.25">
      <c r="B1" s="1" t="s">
        <v>0</v>
      </c>
      <c r="C1" s="1"/>
      <c r="D1" s="30"/>
      <c r="E1" s="2"/>
      <c r="F1" s="2"/>
      <c r="G1" s="2"/>
      <c r="H1" s="2"/>
      <c r="I1" s="2"/>
      <c r="J1" s="2"/>
      <c r="K1" s="129" t="s">
        <v>65</v>
      </c>
      <c r="L1" s="129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66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67</v>
      </c>
      <c r="C3" s="125"/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30" t="s">
        <v>7</v>
      </c>
      <c r="C6" s="131"/>
      <c r="D6" s="31" t="s">
        <v>8</v>
      </c>
      <c r="E6" s="7"/>
      <c r="F6" s="2"/>
      <c r="G6" s="32" t="s">
        <v>7</v>
      </c>
      <c r="H6" s="31" t="s">
        <v>8</v>
      </c>
      <c r="I6" s="7"/>
      <c r="J6" s="2"/>
      <c r="K6" s="33" t="s">
        <v>7</v>
      </c>
      <c r="L6" s="34" t="s">
        <v>8</v>
      </c>
      <c r="M6" s="2"/>
      <c r="N6" s="2"/>
      <c r="O6" s="2"/>
      <c r="P6" s="2"/>
      <c r="Q6" s="2"/>
    </row>
    <row r="7" spans="2:17" ht="15.75" x14ac:dyDescent="0.25">
      <c r="B7" s="127" t="s">
        <v>9</v>
      </c>
      <c r="C7" s="128"/>
      <c r="D7" s="12">
        <v>2</v>
      </c>
      <c r="E7" s="2"/>
      <c r="F7" s="2"/>
      <c r="G7" s="35" t="s">
        <v>10</v>
      </c>
      <c r="H7" s="14">
        <v>29</v>
      </c>
      <c r="I7" s="15"/>
      <c r="J7" s="2"/>
      <c r="K7" s="132" t="s">
        <v>11</v>
      </c>
      <c r="L7" s="133"/>
      <c r="M7" s="2"/>
      <c r="N7" s="2"/>
      <c r="O7" s="2"/>
      <c r="P7" s="2"/>
      <c r="Q7" s="2"/>
    </row>
    <row r="8" spans="2:17" ht="45" x14ac:dyDescent="0.25">
      <c r="B8" s="127" t="s">
        <v>12</v>
      </c>
      <c r="C8" s="128"/>
      <c r="D8" s="12">
        <v>103</v>
      </c>
      <c r="E8" s="2"/>
      <c r="F8" s="2"/>
      <c r="G8" s="35" t="s">
        <v>13</v>
      </c>
      <c r="H8" s="36">
        <v>1100</v>
      </c>
      <c r="I8" s="15"/>
      <c r="J8" s="2"/>
      <c r="K8" s="37" t="s">
        <v>14</v>
      </c>
      <c r="L8" s="17"/>
      <c r="M8" s="2"/>
      <c r="N8" s="2"/>
      <c r="O8" s="2"/>
      <c r="P8" s="2"/>
      <c r="Q8" s="2"/>
    </row>
    <row r="9" spans="2:17" ht="30" x14ac:dyDescent="0.25">
      <c r="B9" s="127" t="s">
        <v>15</v>
      </c>
      <c r="C9" s="128"/>
      <c r="D9" s="12"/>
      <c r="E9" s="2"/>
      <c r="F9" s="2"/>
      <c r="G9" s="35" t="s">
        <v>16</v>
      </c>
      <c r="H9" s="14">
        <v>5</v>
      </c>
      <c r="I9" s="15"/>
      <c r="J9" s="2"/>
      <c r="K9" s="37" t="s">
        <v>17</v>
      </c>
      <c r="L9" s="17"/>
      <c r="M9" s="2"/>
      <c r="N9" s="2"/>
      <c r="O9" s="2"/>
      <c r="P9" s="2"/>
      <c r="Q9" s="2"/>
    </row>
    <row r="10" spans="2:17" ht="30" x14ac:dyDescent="0.25">
      <c r="B10" s="127" t="s">
        <v>18</v>
      </c>
      <c r="C10" s="128"/>
      <c r="D10" s="12"/>
      <c r="E10" s="2"/>
      <c r="F10" s="2"/>
      <c r="G10" s="35" t="s">
        <v>18</v>
      </c>
      <c r="H10" s="36">
        <v>1319</v>
      </c>
      <c r="I10" s="15"/>
      <c r="J10" s="2"/>
      <c r="K10" s="37" t="s">
        <v>19</v>
      </c>
      <c r="L10" s="17">
        <v>2</v>
      </c>
      <c r="M10" s="2"/>
      <c r="N10" s="2"/>
      <c r="O10" s="2"/>
      <c r="P10" s="2"/>
      <c r="Q10" s="2"/>
    </row>
    <row r="11" spans="2:17" ht="45" x14ac:dyDescent="0.25">
      <c r="B11" s="127" t="s">
        <v>20</v>
      </c>
      <c r="C11" s="128"/>
      <c r="D11" s="12">
        <v>2</v>
      </c>
      <c r="E11" s="2"/>
      <c r="F11" s="2"/>
      <c r="G11" s="35" t="s">
        <v>21</v>
      </c>
      <c r="H11" s="14">
        <v>1</v>
      </c>
      <c r="I11" s="15"/>
      <c r="J11" s="2"/>
      <c r="K11" s="37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27" t="s">
        <v>23</v>
      </c>
      <c r="C12" s="128"/>
      <c r="D12" s="12">
        <v>60</v>
      </c>
      <c r="E12" s="2"/>
      <c r="F12" s="2"/>
      <c r="G12" s="35" t="s">
        <v>24</v>
      </c>
      <c r="H12" s="36">
        <v>30000</v>
      </c>
      <c r="I12" s="15"/>
      <c r="J12" s="2"/>
      <c r="K12" s="37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27" t="s">
        <v>26</v>
      </c>
      <c r="C13" s="128"/>
      <c r="D13" s="12">
        <v>7</v>
      </c>
      <c r="E13" s="2"/>
      <c r="F13" s="2"/>
      <c r="G13" s="35" t="s">
        <v>27</v>
      </c>
      <c r="H13" s="14">
        <v>12</v>
      </c>
      <c r="I13" s="15"/>
      <c r="J13" s="2"/>
      <c r="K13" s="37" t="s">
        <v>28</v>
      </c>
      <c r="L13" s="17">
        <v>1</v>
      </c>
      <c r="M13" s="2"/>
      <c r="N13" s="2"/>
      <c r="O13" s="2"/>
      <c r="P13" s="2"/>
      <c r="Q13" s="2"/>
    </row>
    <row r="14" spans="2:17" ht="45" x14ac:dyDescent="0.25">
      <c r="B14" s="127" t="s">
        <v>29</v>
      </c>
      <c r="C14" s="128"/>
      <c r="D14" s="36">
        <v>5000</v>
      </c>
      <c r="E14" s="2"/>
      <c r="F14" s="2"/>
      <c r="G14" s="35" t="s">
        <v>30</v>
      </c>
      <c r="H14" s="14">
        <v>355</v>
      </c>
      <c r="I14" s="15"/>
      <c r="J14" s="2"/>
      <c r="K14" s="37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27" t="s">
        <v>32</v>
      </c>
      <c r="C15" s="128"/>
      <c r="D15" s="12"/>
      <c r="E15" s="2"/>
      <c r="F15" s="2"/>
      <c r="G15" s="35" t="s">
        <v>33</v>
      </c>
      <c r="H15" s="14">
        <v>1</v>
      </c>
      <c r="I15" s="15"/>
      <c r="J15" s="2"/>
      <c r="K15" s="37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27" t="s">
        <v>35</v>
      </c>
      <c r="C16" s="128"/>
      <c r="D16" s="12"/>
      <c r="E16" s="2"/>
      <c r="F16" s="2"/>
      <c r="G16" s="35" t="s">
        <v>36</v>
      </c>
      <c r="H16" s="14">
        <v>28</v>
      </c>
      <c r="I16" s="15"/>
      <c r="J16" s="2"/>
      <c r="K16" s="37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27" t="s">
        <v>38</v>
      </c>
      <c r="C17" s="128"/>
      <c r="D17" s="12"/>
      <c r="E17" s="2"/>
      <c r="F17" s="2"/>
      <c r="G17" s="35" t="s">
        <v>32</v>
      </c>
      <c r="H17" s="14">
        <v>2</v>
      </c>
      <c r="I17" s="15"/>
      <c r="J17" s="2"/>
      <c r="K17" s="38" t="s">
        <v>39</v>
      </c>
      <c r="L17" s="17">
        <v>5</v>
      </c>
      <c r="M17" s="2"/>
      <c r="N17" s="2"/>
      <c r="O17" s="2"/>
      <c r="P17" s="2"/>
      <c r="Q17" s="2"/>
    </row>
    <row r="18" spans="2:17" ht="15.75" x14ac:dyDescent="0.25">
      <c r="B18" s="127" t="s">
        <v>40</v>
      </c>
      <c r="C18" s="128"/>
      <c r="D18" s="12"/>
      <c r="E18" s="2"/>
      <c r="F18" s="2"/>
      <c r="G18" s="35" t="s">
        <v>35</v>
      </c>
      <c r="H18" s="14">
        <v>0</v>
      </c>
      <c r="I18" s="15"/>
      <c r="J18" s="2"/>
      <c r="K18" s="134" t="s">
        <v>41</v>
      </c>
      <c r="L18" s="135"/>
      <c r="M18" s="2"/>
      <c r="N18" s="2"/>
      <c r="O18" s="2"/>
      <c r="P18" s="2"/>
      <c r="Q18" s="2"/>
    </row>
    <row r="19" spans="2:17" ht="45" x14ac:dyDescent="0.25">
      <c r="B19" s="127" t="s">
        <v>42</v>
      </c>
      <c r="C19" s="128"/>
      <c r="D19" s="12"/>
      <c r="E19" s="2"/>
      <c r="F19" s="2"/>
      <c r="G19" s="35" t="s">
        <v>43</v>
      </c>
      <c r="H19" s="14">
        <v>27</v>
      </c>
      <c r="I19" s="15"/>
      <c r="J19" s="2"/>
      <c r="K19" s="37" t="s">
        <v>44</v>
      </c>
      <c r="L19" s="17"/>
      <c r="M19" s="2"/>
      <c r="N19" s="2"/>
      <c r="O19" s="2"/>
      <c r="P19" s="2"/>
      <c r="Q19" s="2"/>
    </row>
    <row r="20" spans="2:17" ht="31.5" x14ac:dyDescent="0.25">
      <c r="B20" s="127" t="s">
        <v>45</v>
      </c>
      <c r="C20" s="128"/>
      <c r="D20" s="12">
        <v>1</v>
      </c>
      <c r="E20" s="2"/>
      <c r="F20" s="2"/>
      <c r="G20" s="35" t="s">
        <v>40</v>
      </c>
      <c r="H20" s="14">
        <v>28</v>
      </c>
      <c r="I20" s="15"/>
      <c r="J20" s="2"/>
      <c r="K20" s="37" t="s">
        <v>46</v>
      </c>
      <c r="L20" s="17"/>
      <c r="M20" s="2"/>
      <c r="N20" s="2"/>
      <c r="O20" s="2"/>
      <c r="P20" s="2"/>
      <c r="Q20" s="2"/>
    </row>
    <row r="21" spans="2:17" ht="31.5" x14ac:dyDescent="0.25">
      <c r="B21" s="127" t="s">
        <v>47</v>
      </c>
      <c r="C21" s="128"/>
      <c r="D21" s="36">
        <v>4008</v>
      </c>
      <c r="E21" s="2"/>
      <c r="F21" s="2"/>
      <c r="G21" s="35" t="s">
        <v>42</v>
      </c>
      <c r="H21" s="36">
        <v>1634270</v>
      </c>
      <c r="I21" s="15"/>
      <c r="J21" s="2"/>
      <c r="K21" s="37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27" t="s">
        <v>49</v>
      </c>
      <c r="C22" s="128"/>
      <c r="D22" s="36">
        <v>7322</v>
      </c>
      <c r="E22" s="2"/>
      <c r="F22" s="2"/>
      <c r="G22" s="35" t="s">
        <v>45</v>
      </c>
      <c r="H22" s="14"/>
      <c r="I22" s="15"/>
      <c r="J22" s="2"/>
      <c r="K22" s="38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27" t="s">
        <v>51</v>
      </c>
      <c r="C23" s="128"/>
      <c r="D23" s="12"/>
      <c r="E23" s="2"/>
      <c r="F23" s="2"/>
      <c r="G23" s="35" t="s">
        <v>47</v>
      </c>
      <c r="H23" s="14"/>
      <c r="I23" s="15"/>
      <c r="J23" s="2"/>
      <c r="K23" s="37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27" t="s">
        <v>53</v>
      </c>
      <c r="C24" s="128"/>
      <c r="D24" s="12"/>
      <c r="E24" s="2"/>
      <c r="F24" s="2"/>
      <c r="G24" s="35" t="s">
        <v>49</v>
      </c>
      <c r="H24" s="14"/>
      <c r="I24" s="15"/>
      <c r="J24" s="2"/>
      <c r="K24" s="37" t="s">
        <v>54</v>
      </c>
      <c r="L24" s="17">
        <v>4</v>
      </c>
      <c r="M24" s="2"/>
      <c r="N24" s="2"/>
      <c r="O24" s="2"/>
      <c r="P24" s="2"/>
      <c r="Q24" s="2"/>
    </row>
    <row r="25" spans="2:17" ht="60" x14ac:dyDescent="0.25">
      <c r="B25" s="127" t="s">
        <v>55</v>
      </c>
      <c r="C25" s="128"/>
      <c r="D25" s="12"/>
      <c r="E25" s="2"/>
      <c r="F25" s="2"/>
      <c r="G25" s="35" t="s">
        <v>51</v>
      </c>
      <c r="H25" s="14"/>
      <c r="I25" s="15"/>
      <c r="J25" s="2"/>
      <c r="K25" s="37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27" t="s">
        <v>57</v>
      </c>
      <c r="C26" s="128"/>
      <c r="D26" s="12"/>
      <c r="E26" s="2"/>
      <c r="F26" s="2"/>
      <c r="G26" s="35" t="s">
        <v>53</v>
      </c>
      <c r="H26" s="14"/>
      <c r="I26" s="15"/>
      <c r="J26" s="2"/>
      <c r="K26" s="37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27" t="s">
        <v>59</v>
      </c>
      <c r="C27" s="128"/>
      <c r="D27" s="12"/>
      <c r="E27" s="2"/>
      <c r="F27" s="2"/>
      <c r="G27" s="35" t="s">
        <v>55</v>
      </c>
      <c r="H27" s="14"/>
      <c r="I27" s="15"/>
      <c r="J27" s="2"/>
      <c r="K27" s="37" t="s">
        <v>60</v>
      </c>
      <c r="L27" s="17">
        <v>2</v>
      </c>
      <c r="M27" s="2"/>
      <c r="N27" s="2"/>
      <c r="O27" s="2"/>
      <c r="P27" s="2"/>
      <c r="Q27" s="2"/>
    </row>
    <row r="28" spans="2:17" ht="15.75" x14ac:dyDescent="0.25">
      <c r="B28" s="127" t="s">
        <v>61</v>
      </c>
      <c r="C28" s="128"/>
      <c r="D28" s="12"/>
      <c r="E28" s="2"/>
      <c r="F28" s="2"/>
      <c r="G28" s="35" t="s">
        <v>57</v>
      </c>
      <c r="H28" s="14">
        <v>2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27" t="s">
        <v>62</v>
      </c>
      <c r="C29" s="128"/>
      <c r="D29" s="12">
        <v>25</v>
      </c>
      <c r="E29" s="2"/>
      <c r="F29" s="2"/>
      <c r="G29" s="35" t="s">
        <v>59</v>
      </c>
      <c r="H29" s="14">
        <v>117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38" t="s">
        <v>63</v>
      </c>
      <c r="H30" s="21"/>
      <c r="I30" s="22"/>
    </row>
    <row r="31" spans="2:17" x14ac:dyDescent="0.25">
      <c r="G31" s="23"/>
      <c r="H31" s="22"/>
      <c r="I31" s="22"/>
    </row>
  </sheetData>
  <mergeCells count="32">
    <mergeCell ref="B19:C19"/>
    <mergeCell ref="B20:C20"/>
    <mergeCell ref="B28:C28"/>
    <mergeCell ref="B29:C29"/>
    <mergeCell ref="B22:C22"/>
    <mergeCell ref="B23:C23"/>
    <mergeCell ref="B24:C24"/>
    <mergeCell ref="B25:C25"/>
    <mergeCell ref="B26:C26"/>
    <mergeCell ref="B27:C27"/>
    <mergeCell ref="B21:C21"/>
    <mergeCell ref="B12:C12"/>
    <mergeCell ref="B13:C13"/>
    <mergeCell ref="B14:C14"/>
    <mergeCell ref="B15:C15"/>
    <mergeCell ref="K18:L18"/>
    <mergeCell ref="B16:C16"/>
    <mergeCell ref="B17:C17"/>
    <mergeCell ref="B18:C18"/>
    <mergeCell ref="B11:C11"/>
    <mergeCell ref="B10:C10"/>
    <mergeCell ref="K1:L1"/>
    <mergeCell ref="C2:D2"/>
    <mergeCell ref="C3:D3"/>
    <mergeCell ref="B5:D5"/>
    <mergeCell ref="G5:H5"/>
    <mergeCell ref="K5:L5"/>
    <mergeCell ref="B6:C6"/>
    <mergeCell ref="B7:C7"/>
    <mergeCell ref="K7:L7"/>
    <mergeCell ref="B8:C8"/>
    <mergeCell ref="B9:C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32342-965E-4A4D-B385-9C5BCE88A3BA}">
  <dimension ref="B1:Q31"/>
  <sheetViews>
    <sheetView workbookViewId="0">
      <selection activeCell="H31" sqref="H31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117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/>
      <c r="E7" s="2"/>
      <c r="F7" s="2"/>
      <c r="G7" s="13" t="s">
        <v>10</v>
      </c>
      <c r="H7" s="14">
        <v>13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14">
        <v>550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14">
        <v>6</v>
      </c>
      <c r="I9" s="15"/>
      <c r="J9" s="2"/>
      <c r="K9" s="16" t="s">
        <v>17</v>
      </c>
      <c r="L9" s="17">
        <v>21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14">
        <v>450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14">
        <v>4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14">
        <v>80000</v>
      </c>
      <c r="I12" s="15"/>
      <c r="J12" s="2"/>
      <c r="K12" s="16" t="s">
        <v>25</v>
      </c>
      <c r="L12" s="17">
        <v>4</v>
      </c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/>
      <c r="E13" s="2"/>
      <c r="F13" s="2"/>
      <c r="G13" s="13" t="s">
        <v>27</v>
      </c>
      <c r="H13" s="14">
        <v>1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/>
      <c r="E14" s="2"/>
      <c r="F14" s="2"/>
      <c r="G14" s="13" t="s">
        <v>30</v>
      </c>
      <c r="H14" s="14">
        <v>15</v>
      </c>
      <c r="I14" s="15"/>
      <c r="J14" s="2"/>
      <c r="K14" s="16" t="s">
        <v>31</v>
      </c>
      <c r="L14" s="17">
        <v>1</v>
      </c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14">
        <v>1</v>
      </c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4">
        <v>30</v>
      </c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14">
        <v>2</v>
      </c>
      <c r="I17" s="15"/>
      <c r="J17" s="2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/>
      <c r="E18" s="2"/>
      <c r="F18" s="2"/>
      <c r="G18" s="13" t="s">
        <v>35</v>
      </c>
      <c r="H18" s="14">
        <v>2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/>
      <c r="E19" s="2"/>
      <c r="F19" s="2"/>
      <c r="G19" s="13" t="s">
        <v>43</v>
      </c>
      <c r="H19" s="14">
        <v>31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/>
      <c r="E20" s="2"/>
      <c r="F20" s="2"/>
      <c r="G20" s="13" t="s">
        <v>40</v>
      </c>
      <c r="H20" s="14">
        <v>1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/>
      <c r="E21" s="2"/>
      <c r="F21" s="2"/>
      <c r="G21" s="13" t="s">
        <v>42</v>
      </c>
      <c r="H21" s="14">
        <v>635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12"/>
      <c r="E22" s="2"/>
      <c r="F22" s="2"/>
      <c r="G22" s="13" t="s">
        <v>45</v>
      </c>
      <c r="H22" s="14">
        <v>1</v>
      </c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47</v>
      </c>
      <c r="H23" s="14">
        <v>1325</v>
      </c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/>
      <c r="E24" s="2"/>
      <c r="F24" s="2"/>
      <c r="G24" s="13" t="s">
        <v>49</v>
      </c>
      <c r="H24" s="14">
        <v>3350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>
        <v>21</v>
      </c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/>
      <c r="E28" s="2"/>
      <c r="F28" s="2"/>
      <c r="G28" s="13" t="s">
        <v>57</v>
      </c>
      <c r="H28" s="14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/>
      <c r="E29" s="2"/>
      <c r="F29" s="2"/>
      <c r="G29" s="13" t="s">
        <v>59</v>
      </c>
      <c r="H29" s="14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>
        <v>5</v>
      </c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345AE-631D-41CD-A559-67D7F53577B7}">
  <dimension ref="B1:Q31"/>
  <sheetViews>
    <sheetView workbookViewId="0">
      <selection activeCell="F15" sqref="F15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118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/>
      <c r="E7" s="2"/>
      <c r="F7" s="2"/>
      <c r="G7" s="13" t="s">
        <v>10</v>
      </c>
      <c r="H7" s="61"/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61"/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61">
        <v>2</v>
      </c>
      <c r="I9" s="15"/>
      <c r="J9" s="2"/>
      <c r="K9" s="16" t="s">
        <v>17</v>
      </c>
      <c r="L9" s="17">
        <v>2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61">
        <v>500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61"/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61"/>
      <c r="I12" s="15"/>
      <c r="J12" s="2"/>
      <c r="K12" s="16" t="s">
        <v>25</v>
      </c>
      <c r="L12" s="17">
        <v>1</v>
      </c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/>
      <c r="E13" s="2"/>
      <c r="F13" s="2"/>
      <c r="G13" s="13" t="s">
        <v>27</v>
      </c>
      <c r="H13" s="61"/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/>
      <c r="E14" s="2"/>
      <c r="F14" s="2"/>
      <c r="G14" s="13" t="s">
        <v>30</v>
      </c>
      <c r="H14" s="61"/>
      <c r="I14" s="15"/>
      <c r="J14" s="2"/>
      <c r="K14" s="16" t="s">
        <v>31</v>
      </c>
      <c r="L14" s="62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61">
        <v>5</v>
      </c>
      <c r="I15" s="15"/>
      <c r="J15" s="2"/>
      <c r="K15" s="16" t="s">
        <v>34</v>
      </c>
      <c r="L15" s="17">
        <v>4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61">
        <f>20+35+35+30+30</f>
        <v>150</v>
      </c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14"/>
      <c r="I17" s="15"/>
      <c r="J17" s="2"/>
      <c r="K17" s="19" t="s">
        <v>39</v>
      </c>
      <c r="L17" s="17">
        <v>2</v>
      </c>
      <c r="M17" s="2"/>
      <c r="N17" s="2"/>
      <c r="O17" s="2"/>
      <c r="P17" s="2"/>
      <c r="Q17" s="2"/>
    </row>
    <row r="18" spans="2:17" ht="23.25" x14ac:dyDescent="0.25">
      <c r="B18" s="114" t="s">
        <v>40</v>
      </c>
      <c r="C18" s="115"/>
      <c r="D18" s="12"/>
      <c r="E18" s="2"/>
      <c r="F18" s="2"/>
      <c r="G18" s="13" t="s">
        <v>35</v>
      </c>
      <c r="H18" s="104" t="s">
        <v>119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/>
      <c r="E19" s="2"/>
      <c r="F19" s="2"/>
      <c r="G19" s="13" t="s">
        <v>43</v>
      </c>
      <c r="H19" s="61">
        <v>5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/>
      <c r="E20" s="2"/>
      <c r="F20" s="2"/>
      <c r="G20" s="13" t="s">
        <v>40</v>
      </c>
      <c r="H20" s="14"/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/>
      <c r="E21" s="2"/>
      <c r="F21" s="2"/>
      <c r="G21" s="13" t="s">
        <v>42</v>
      </c>
      <c r="H21" s="14"/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12"/>
      <c r="E22" s="2"/>
      <c r="F22" s="2"/>
      <c r="G22" s="13" t="s">
        <v>45</v>
      </c>
      <c r="H22" s="61">
        <v>1</v>
      </c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>
        <v>25</v>
      </c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/>
      <c r="E24" s="2"/>
      <c r="F24" s="2"/>
      <c r="G24" s="13" t="s">
        <v>49</v>
      </c>
      <c r="H24" s="14">
        <v>28450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14">
        <v>3</v>
      </c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14">
        <v>7445</v>
      </c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/>
      <c r="E28" s="2"/>
      <c r="F28" s="2"/>
      <c r="G28" s="13" t="s">
        <v>57</v>
      </c>
      <c r="H28" s="14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/>
      <c r="E29" s="2"/>
      <c r="F29" s="2"/>
      <c r="G29" s="13" t="s">
        <v>59</v>
      </c>
      <c r="H29" s="14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/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A1581-5CF3-4692-A699-A06DED6E163F}">
  <dimension ref="B1:Q31"/>
  <sheetViews>
    <sheetView workbookViewId="0">
      <selection activeCell="E15" sqref="E15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104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/>
      <c r="E7" s="2"/>
      <c r="F7" s="2"/>
      <c r="G7" s="13" t="s">
        <v>10</v>
      </c>
      <c r="H7" s="14">
        <v>12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14">
        <v>235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14">
        <v>7</v>
      </c>
      <c r="I9" s="15"/>
      <c r="J9" s="2"/>
      <c r="K9" s="16" t="s">
        <v>17</v>
      </c>
      <c r="L9" s="17">
        <v>16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14">
        <v>550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14"/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14"/>
      <c r="I12" s="15"/>
      <c r="J12" s="2"/>
      <c r="K12" s="16" t="s">
        <v>25</v>
      </c>
      <c r="L12" s="17">
        <v>4</v>
      </c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/>
      <c r="E13" s="2"/>
      <c r="F13" s="2"/>
      <c r="G13" s="13" t="s">
        <v>27</v>
      </c>
      <c r="H13" s="14">
        <v>4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/>
      <c r="E14" s="2"/>
      <c r="F14" s="2"/>
      <c r="G14" s="13" t="s">
        <v>30</v>
      </c>
      <c r="H14" s="14">
        <v>105</v>
      </c>
      <c r="I14" s="15"/>
      <c r="J14" s="2"/>
      <c r="K14" s="16" t="s">
        <v>31</v>
      </c>
      <c r="L14" s="17">
        <v>1</v>
      </c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14">
        <v>2</v>
      </c>
      <c r="I17" s="15"/>
      <c r="J17" s="2"/>
      <c r="K17" s="19" t="s">
        <v>39</v>
      </c>
      <c r="L17" s="17">
        <v>2</v>
      </c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/>
      <c r="E18" s="2"/>
      <c r="F18" s="2"/>
      <c r="G18" s="13" t="s">
        <v>35</v>
      </c>
      <c r="H18" s="14">
        <v>2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/>
      <c r="E19" s="2"/>
      <c r="F19" s="2"/>
      <c r="G19" s="13" t="s">
        <v>43</v>
      </c>
      <c r="H19" s="14">
        <v>28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/>
      <c r="E20" s="2"/>
      <c r="F20" s="2"/>
      <c r="G20" s="13" t="s">
        <v>40</v>
      </c>
      <c r="H20" s="14"/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/>
      <c r="E21" s="2"/>
      <c r="F21" s="2"/>
      <c r="G21" s="13" t="s">
        <v>42</v>
      </c>
      <c r="H21" s="14"/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12"/>
      <c r="E22" s="2"/>
      <c r="F22" s="2"/>
      <c r="G22" s="13" t="s">
        <v>45</v>
      </c>
      <c r="H22" s="14">
        <v>1</v>
      </c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7">
        <v>250</v>
      </c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/>
      <c r="E24" s="2"/>
      <c r="F24" s="2"/>
      <c r="G24" s="13" t="s">
        <v>49</v>
      </c>
      <c r="H24" s="14">
        <v>8600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>
        <v>8</v>
      </c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/>
      <c r="E28" s="2"/>
      <c r="F28" s="2"/>
      <c r="G28" s="13" t="s">
        <v>57</v>
      </c>
      <c r="H28" s="14">
        <v>1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/>
      <c r="E29" s="2"/>
      <c r="F29" s="2"/>
      <c r="G29" s="13" t="s">
        <v>59</v>
      </c>
      <c r="H29" s="14">
        <v>20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>
        <v>1</v>
      </c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E3460-0C51-4E67-8D2A-AB30E03D9912}">
  <dimension ref="B1:Q34"/>
  <sheetViews>
    <sheetView workbookViewId="0">
      <selection activeCell="F17" sqref="F1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120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/>
      <c r="E7" s="2"/>
      <c r="F7" s="2"/>
      <c r="G7" s="13" t="s">
        <v>10</v>
      </c>
      <c r="H7" s="14">
        <v>2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14">
        <v>295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14">
        <v>3</v>
      </c>
      <c r="I9" s="15"/>
      <c r="J9" s="2"/>
      <c r="K9" s="16" t="s">
        <v>17</v>
      </c>
      <c r="L9" s="17">
        <v>5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14">
        <v>280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14">
        <v>3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14">
        <v>57000</v>
      </c>
      <c r="I12" s="15"/>
      <c r="J12" s="2"/>
      <c r="K12" s="16" t="s">
        <v>25</v>
      </c>
      <c r="L12" s="17">
        <v>10</v>
      </c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/>
      <c r="E13" s="2"/>
      <c r="F13" s="2"/>
      <c r="G13" s="13" t="s">
        <v>27</v>
      </c>
      <c r="H13" s="14">
        <v>5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/>
      <c r="E14" s="2"/>
      <c r="F14" s="2"/>
      <c r="G14" s="13" t="s">
        <v>30</v>
      </c>
      <c r="H14" s="14">
        <v>373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>
        <v>1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14">
        <v>5</v>
      </c>
      <c r="I17" s="15"/>
      <c r="J17" s="2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/>
      <c r="E18" s="2"/>
      <c r="F18" s="2"/>
      <c r="G18" s="13" t="s">
        <v>35</v>
      </c>
      <c r="H18" s="14">
        <v>5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/>
      <c r="E19" s="2"/>
      <c r="F19" s="2"/>
      <c r="G19" s="13" t="s">
        <v>43</v>
      </c>
      <c r="H19" s="14">
        <v>16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/>
      <c r="E20" s="2"/>
      <c r="F20" s="2"/>
      <c r="G20" s="13" t="s">
        <v>40</v>
      </c>
      <c r="H20" s="14">
        <v>3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/>
      <c r="E21" s="2"/>
      <c r="F21" s="2"/>
      <c r="G21" s="13" t="s">
        <v>42</v>
      </c>
      <c r="H21" s="14">
        <v>75506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12"/>
      <c r="E22" s="2"/>
      <c r="F22" s="2"/>
      <c r="G22" s="13" t="s">
        <v>45</v>
      </c>
      <c r="H22" s="14">
        <v>1</v>
      </c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47</v>
      </c>
      <c r="H23" s="14">
        <v>164</v>
      </c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/>
      <c r="E24" s="2"/>
      <c r="F24" s="2"/>
      <c r="G24" s="13" t="s">
        <v>49</v>
      </c>
      <c r="H24" s="14">
        <v>676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14">
        <v>3</v>
      </c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14">
        <v>3</v>
      </c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14">
        <v>7526</v>
      </c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/>
      <c r="E28" s="2"/>
      <c r="F28" s="2"/>
      <c r="G28" s="13" t="s">
        <v>57</v>
      </c>
      <c r="H28" s="14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/>
      <c r="E29" s="2"/>
      <c r="F29" s="2"/>
      <c r="G29" s="13" t="s">
        <v>59</v>
      </c>
      <c r="H29" s="14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105">
        <v>10</v>
      </c>
      <c r="I30" s="22"/>
    </row>
    <row r="31" spans="2:17" x14ac:dyDescent="0.25">
      <c r="G31" s="23"/>
      <c r="H31" s="22"/>
      <c r="I31" s="22"/>
    </row>
    <row r="33" spans="7:7" ht="45" x14ac:dyDescent="0.25">
      <c r="G33" s="22" t="s">
        <v>121</v>
      </c>
    </row>
    <row r="34" spans="7:7" ht="45" x14ac:dyDescent="0.25">
      <c r="G34" s="22" t="s">
        <v>122</v>
      </c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BD56F-A6F2-4E25-9B8B-C0ED751277D6}">
  <dimension ref="B1:Q31"/>
  <sheetViews>
    <sheetView workbookViewId="0">
      <selection activeCell="G22" sqref="G2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55.7109375" customWidth="1"/>
    <col min="8" max="8" width="23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123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/>
      <c r="E7" s="2"/>
      <c r="F7" s="2"/>
      <c r="G7" s="13" t="s">
        <v>10</v>
      </c>
      <c r="H7" s="28">
        <v>9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28">
        <v>225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28">
        <v>3</v>
      </c>
      <c r="I9" s="15"/>
      <c r="J9" s="2"/>
      <c r="K9" s="16" t="s">
        <v>17</v>
      </c>
      <c r="L9" s="17">
        <v>14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28">
        <v>135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28">
        <v>1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28">
        <v>100000</v>
      </c>
      <c r="I12" s="15"/>
      <c r="J12" s="2"/>
      <c r="K12" s="16" t="s">
        <v>25</v>
      </c>
      <c r="L12" s="17">
        <v>15</v>
      </c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/>
      <c r="E13" s="2"/>
      <c r="F13" s="2"/>
      <c r="G13" s="13" t="s">
        <v>27</v>
      </c>
      <c r="H13" s="28">
        <v>2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/>
      <c r="E14" s="2"/>
      <c r="F14" s="2"/>
      <c r="G14" s="13" t="s">
        <v>30</v>
      </c>
      <c r="H14" s="28">
        <v>66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28">
        <v>0</v>
      </c>
      <c r="I15" s="15"/>
      <c r="J15" s="2"/>
      <c r="K15" s="16" t="s">
        <v>34</v>
      </c>
      <c r="L15" s="17">
        <v>2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28">
        <v>0</v>
      </c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28">
        <v>0</v>
      </c>
      <c r="I17" s="15"/>
      <c r="J17" s="2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/>
      <c r="E18" s="2"/>
      <c r="F18" s="2"/>
      <c r="G18" s="13" t="s">
        <v>35</v>
      </c>
      <c r="H18" s="28">
        <v>1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/>
      <c r="E19" s="2"/>
      <c r="F19" s="2"/>
      <c r="G19" s="13" t="s">
        <v>43</v>
      </c>
      <c r="H19" s="28">
        <v>13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/>
      <c r="E20" s="2"/>
      <c r="F20" s="2"/>
      <c r="G20" s="13" t="s">
        <v>40</v>
      </c>
      <c r="H20" s="28">
        <v>1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/>
      <c r="E21" s="2"/>
      <c r="F21" s="2"/>
      <c r="G21" s="13" t="s">
        <v>42</v>
      </c>
      <c r="H21" s="106">
        <v>8.4500000000000006E-2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12"/>
      <c r="E22" s="2"/>
      <c r="F22" s="2"/>
      <c r="G22" s="13" t="s">
        <v>45</v>
      </c>
      <c r="H22" s="28">
        <v>1</v>
      </c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47</v>
      </c>
      <c r="H23" s="25">
        <v>35200</v>
      </c>
      <c r="I23" s="15"/>
      <c r="J23" s="2"/>
      <c r="K23" s="16" t="s">
        <v>52</v>
      </c>
      <c r="L23" s="17">
        <v>36</v>
      </c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/>
      <c r="E24" s="2"/>
      <c r="F24" s="2"/>
      <c r="G24" s="13" t="s">
        <v>49</v>
      </c>
      <c r="H24" s="25">
        <v>48706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28">
        <v>1</v>
      </c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25">
        <v>93452</v>
      </c>
      <c r="I26" s="15"/>
      <c r="J26" s="2"/>
      <c r="K26" s="16" t="s">
        <v>58</v>
      </c>
      <c r="L26" s="17">
        <v>41</v>
      </c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25">
        <v>167892</v>
      </c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/>
      <c r="E28" s="2"/>
      <c r="F28" s="2"/>
      <c r="G28" s="13" t="s">
        <v>57</v>
      </c>
      <c r="H28" s="28">
        <v>0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/>
      <c r="E29" s="2"/>
      <c r="F29" s="2"/>
      <c r="G29" s="13" t="s">
        <v>59</v>
      </c>
      <c r="H29" s="28">
        <v>0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67">
        <v>6</v>
      </c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7A10F-F12E-4299-94CF-7F406CDD3661}">
  <dimension ref="B1:Q39"/>
  <sheetViews>
    <sheetView workbookViewId="0">
      <selection activeCell="G14" sqref="G1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124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/>
      <c r="E7" s="2"/>
      <c r="F7" s="2"/>
      <c r="G7" s="13" t="s">
        <v>10</v>
      </c>
      <c r="H7" s="14"/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14"/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28">
        <v>1</v>
      </c>
      <c r="I9" s="15"/>
      <c r="J9" s="2"/>
      <c r="K9" s="16" t="s">
        <v>17</v>
      </c>
      <c r="L9" s="107">
        <v>7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28">
        <v>80</v>
      </c>
      <c r="I10" s="15"/>
      <c r="J10" s="2"/>
      <c r="K10" s="16" t="s">
        <v>19</v>
      </c>
      <c r="L10" s="45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14"/>
      <c r="I11" s="15"/>
      <c r="J11" s="2"/>
      <c r="K11" s="16" t="s">
        <v>22</v>
      </c>
      <c r="L11" s="45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14"/>
      <c r="I12" s="15"/>
      <c r="J12" s="2"/>
      <c r="K12" s="16" t="s">
        <v>25</v>
      </c>
      <c r="L12" s="107">
        <v>4</v>
      </c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/>
      <c r="E13" s="2"/>
      <c r="F13" s="2"/>
      <c r="G13" s="13" t="s">
        <v>27</v>
      </c>
      <c r="H13" s="28">
        <v>3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/>
      <c r="E14" s="2"/>
      <c r="F14" s="2"/>
      <c r="G14" s="13" t="s">
        <v>30</v>
      </c>
      <c r="H14" s="28">
        <v>90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28">
        <v>3</v>
      </c>
      <c r="I15" s="15"/>
      <c r="J15" s="2"/>
      <c r="K15" s="16" t="s">
        <v>34</v>
      </c>
      <c r="L15" s="107">
        <v>1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28">
        <v>85</v>
      </c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14"/>
      <c r="I17" s="15"/>
      <c r="J17" s="2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/>
      <c r="E18" s="2"/>
      <c r="F18" s="2"/>
      <c r="G18" s="13" t="s">
        <v>35</v>
      </c>
      <c r="H18" s="28">
        <v>4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/>
      <c r="E19" s="2"/>
      <c r="F19" s="2"/>
      <c r="G19" s="13" t="s">
        <v>125</v>
      </c>
      <c r="H19" s="28">
        <v>68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/>
      <c r="E20" s="2"/>
      <c r="F20" s="2"/>
      <c r="G20" s="13" t="s">
        <v>126</v>
      </c>
      <c r="H20" s="28">
        <v>4</v>
      </c>
      <c r="I20" s="15"/>
      <c r="J20" s="2"/>
      <c r="K20" s="16" t="s">
        <v>46</v>
      </c>
      <c r="L20" s="107"/>
      <c r="M20" s="2"/>
      <c r="N20" s="2"/>
      <c r="O20" s="2"/>
      <c r="P20" s="2"/>
      <c r="Q20" s="2"/>
    </row>
    <row r="21" spans="2:17" ht="18" x14ac:dyDescent="0.25">
      <c r="B21" s="114" t="s">
        <v>47</v>
      </c>
      <c r="C21" s="115"/>
      <c r="D21" s="12"/>
      <c r="E21" s="2"/>
      <c r="F21" s="2"/>
      <c r="G21" s="13" t="s">
        <v>127</v>
      </c>
      <c r="H21" s="28">
        <v>578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12"/>
      <c r="E22" s="2"/>
      <c r="F22" s="2"/>
      <c r="G22" s="13" t="s">
        <v>128</v>
      </c>
      <c r="H22" s="28">
        <v>1</v>
      </c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129</v>
      </c>
      <c r="H23" s="25">
        <v>26193</v>
      </c>
      <c r="I23" s="15"/>
      <c r="J23" s="2"/>
      <c r="K23" s="16" t="s">
        <v>52</v>
      </c>
      <c r="L23" s="107">
        <v>36</v>
      </c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/>
      <c r="E24" s="2"/>
      <c r="F24" s="2"/>
      <c r="G24" s="13" t="s">
        <v>130</v>
      </c>
      <c r="H24" s="25">
        <v>365497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28">
        <v>27</v>
      </c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07">
        <v>9</v>
      </c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/>
      <c r="E28" s="2"/>
      <c r="F28" s="2"/>
      <c r="G28" s="13" t="s">
        <v>57</v>
      </c>
      <c r="H28" s="14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/>
      <c r="E29" s="2"/>
      <c r="F29" s="2"/>
      <c r="G29" s="13" t="s">
        <v>59</v>
      </c>
      <c r="H29" s="14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/>
      <c r="I30" s="22"/>
    </row>
    <row r="31" spans="2:17" x14ac:dyDescent="0.25">
      <c r="G31" s="23"/>
      <c r="H31" s="22"/>
      <c r="I31" s="22"/>
    </row>
    <row r="34" spans="7:8" x14ac:dyDescent="0.25">
      <c r="G34" s="142" t="s">
        <v>131</v>
      </c>
      <c r="H34" s="142"/>
    </row>
    <row r="35" spans="7:8" ht="17.25" x14ac:dyDescent="0.25">
      <c r="G35" s="142" t="s">
        <v>132</v>
      </c>
      <c r="H35" s="142"/>
    </row>
    <row r="36" spans="7:8" x14ac:dyDescent="0.25">
      <c r="G36" s="143" t="s">
        <v>133</v>
      </c>
      <c r="H36" s="142"/>
    </row>
    <row r="37" spans="7:8" ht="58.5" customHeight="1" x14ac:dyDescent="0.25">
      <c r="G37" s="142"/>
      <c r="H37" s="142"/>
    </row>
    <row r="38" spans="7:8" ht="17.25" x14ac:dyDescent="0.25">
      <c r="G38" t="s">
        <v>134</v>
      </c>
    </row>
    <row r="39" spans="7:8" ht="47.25" x14ac:dyDescent="0.25">
      <c r="G39" s="22" t="s">
        <v>135</v>
      </c>
    </row>
  </sheetData>
  <mergeCells count="34">
    <mergeCell ref="G34:H34"/>
    <mergeCell ref="G35:H35"/>
    <mergeCell ref="G36:H37"/>
    <mergeCell ref="B23:C23"/>
    <mergeCell ref="B24:C24"/>
    <mergeCell ref="B25:C25"/>
    <mergeCell ref="B26:C26"/>
    <mergeCell ref="B27:C27"/>
    <mergeCell ref="B28:C28"/>
    <mergeCell ref="B19:C19"/>
    <mergeCell ref="B20:C20"/>
    <mergeCell ref="B21:C21"/>
    <mergeCell ref="B29:C29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DDFDF-B857-4F04-BCB5-55767CF3C784}">
  <dimension ref="B1:Q31"/>
  <sheetViews>
    <sheetView topLeftCell="A4" workbookViewId="0">
      <selection activeCell="C4" sqref="C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36.75" customHeight="1" x14ac:dyDescent="0.25">
      <c r="B2" s="1" t="s">
        <v>1</v>
      </c>
      <c r="C2" s="125" t="s">
        <v>136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94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31.5" customHeight="1" x14ac:dyDescent="0.25">
      <c r="B7" s="114" t="s">
        <v>9</v>
      </c>
      <c r="C7" s="115"/>
      <c r="D7" s="12" t="s">
        <v>91</v>
      </c>
      <c r="E7" s="2"/>
      <c r="F7" s="2"/>
      <c r="G7" s="13" t="s">
        <v>10</v>
      </c>
      <c r="H7" s="14">
        <v>22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 t="s">
        <v>91</v>
      </c>
      <c r="E8" s="2"/>
      <c r="F8" s="2"/>
      <c r="G8" s="13" t="s">
        <v>13</v>
      </c>
      <c r="H8" s="14">
        <v>690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 t="s">
        <v>91</v>
      </c>
      <c r="E9" s="2"/>
      <c r="F9" s="2"/>
      <c r="G9" s="13" t="s">
        <v>16</v>
      </c>
      <c r="H9" s="14">
        <v>2</v>
      </c>
      <c r="I9" s="15"/>
      <c r="J9" s="2"/>
      <c r="K9" s="16" t="s">
        <v>17</v>
      </c>
      <c r="L9" s="17">
        <v>2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 t="s">
        <v>91</v>
      </c>
      <c r="E10" s="2"/>
      <c r="F10" s="2"/>
      <c r="G10" s="13" t="s">
        <v>18</v>
      </c>
      <c r="H10" s="14">
        <v>200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 t="s">
        <v>91</v>
      </c>
      <c r="E11" s="2"/>
      <c r="F11" s="2"/>
      <c r="G11" s="13" t="s">
        <v>21</v>
      </c>
      <c r="H11" s="14">
        <v>1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 t="s">
        <v>91</v>
      </c>
      <c r="E12" s="2"/>
      <c r="F12" s="2"/>
      <c r="G12" s="13" t="s">
        <v>24</v>
      </c>
      <c r="H12" s="14">
        <v>50</v>
      </c>
      <c r="I12" s="15"/>
      <c r="J12" s="2"/>
      <c r="K12" s="16" t="s">
        <v>25</v>
      </c>
      <c r="L12" s="17">
        <v>19</v>
      </c>
      <c r="M12" s="2"/>
      <c r="N12" s="2"/>
      <c r="O12" s="2"/>
      <c r="P12" s="2"/>
      <c r="Q12" s="2"/>
    </row>
    <row r="13" spans="2:17" ht="31.5" customHeight="1" x14ac:dyDescent="0.25">
      <c r="B13" s="114" t="s">
        <v>26</v>
      </c>
      <c r="C13" s="115"/>
      <c r="D13" s="12" t="s">
        <v>91</v>
      </c>
      <c r="E13" s="2"/>
      <c r="F13" s="2"/>
      <c r="G13" s="13" t="s">
        <v>27</v>
      </c>
      <c r="H13" s="14">
        <v>1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7.25" customHeight="1" x14ac:dyDescent="0.25">
      <c r="B14" s="114" t="s">
        <v>29</v>
      </c>
      <c r="C14" s="115"/>
      <c r="D14" s="12" t="s">
        <v>91</v>
      </c>
      <c r="E14" s="2"/>
      <c r="F14" s="2"/>
      <c r="G14" s="13" t="s">
        <v>30</v>
      </c>
      <c r="H14" s="14">
        <v>25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 t="s">
        <v>91</v>
      </c>
      <c r="E15" s="2"/>
      <c r="F15" s="2"/>
      <c r="G15" s="13" t="s">
        <v>33</v>
      </c>
      <c r="H15" s="14">
        <v>0</v>
      </c>
      <c r="I15" s="15"/>
      <c r="J15" s="2"/>
      <c r="K15" s="16" t="s">
        <v>34</v>
      </c>
      <c r="L15" s="17">
        <v>2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 t="s">
        <v>91</v>
      </c>
      <c r="E16" s="2"/>
      <c r="F16" s="2"/>
      <c r="G16" s="13" t="s">
        <v>36</v>
      </c>
      <c r="H16" s="14">
        <v>0</v>
      </c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 t="s">
        <v>91</v>
      </c>
      <c r="E17" s="2"/>
      <c r="F17" s="2"/>
      <c r="G17" s="13" t="s">
        <v>32</v>
      </c>
      <c r="H17" s="14">
        <v>19</v>
      </c>
      <c r="I17" s="15"/>
      <c r="J17" s="2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 t="s">
        <v>91</v>
      </c>
      <c r="E18" s="2"/>
      <c r="F18" s="2"/>
      <c r="G18" s="13" t="s">
        <v>35</v>
      </c>
      <c r="H18" s="14">
        <v>0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 t="s">
        <v>91</v>
      </c>
      <c r="E19" s="2"/>
      <c r="F19" s="2"/>
      <c r="G19" s="13" t="s">
        <v>43</v>
      </c>
      <c r="H19" s="14">
        <v>8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 t="s">
        <v>91</v>
      </c>
      <c r="E20" s="2"/>
      <c r="F20" s="2"/>
      <c r="G20" s="13" t="s">
        <v>40</v>
      </c>
      <c r="H20" s="14">
        <v>3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 t="s">
        <v>91</v>
      </c>
      <c r="E21" s="2"/>
      <c r="F21" s="2"/>
      <c r="G21" s="13" t="s">
        <v>42</v>
      </c>
      <c r="H21" s="14">
        <v>10000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50.25" customHeight="1" x14ac:dyDescent="0.25">
      <c r="B22" s="114" t="s">
        <v>49</v>
      </c>
      <c r="C22" s="115"/>
      <c r="D22" s="12" t="s">
        <v>91</v>
      </c>
      <c r="E22" s="2"/>
      <c r="F22" s="2"/>
      <c r="G22" s="13" t="s">
        <v>45</v>
      </c>
      <c r="H22" s="14">
        <v>1</v>
      </c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 t="s">
        <v>91</v>
      </c>
      <c r="E23" s="2"/>
      <c r="F23" s="2"/>
      <c r="G23" s="13" t="s">
        <v>47</v>
      </c>
      <c r="H23" s="14"/>
      <c r="I23" s="15"/>
      <c r="J23" s="2"/>
      <c r="K23" s="16" t="s">
        <v>52</v>
      </c>
      <c r="L23" s="17">
        <v>12</v>
      </c>
      <c r="M23" s="2"/>
      <c r="N23" s="2"/>
      <c r="O23" s="2"/>
      <c r="P23" s="2"/>
      <c r="Q23" s="2"/>
    </row>
    <row r="24" spans="2:17" ht="31.5" customHeight="1" x14ac:dyDescent="0.25">
      <c r="B24" s="114" t="s">
        <v>53</v>
      </c>
      <c r="C24" s="115"/>
      <c r="D24" s="12" t="s">
        <v>91</v>
      </c>
      <c r="E24" s="2"/>
      <c r="F24" s="2"/>
      <c r="G24" s="13" t="s">
        <v>49</v>
      </c>
      <c r="H24" s="14">
        <v>40105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 t="s">
        <v>91</v>
      </c>
      <c r="E25" s="2"/>
      <c r="F25" s="2"/>
      <c r="G25" s="13" t="s">
        <v>51</v>
      </c>
      <c r="H25" s="14">
        <v>1</v>
      </c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 t="s">
        <v>91</v>
      </c>
      <c r="E26" s="2"/>
      <c r="F26" s="2"/>
      <c r="G26" s="13" t="s">
        <v>53</v>
      </c>
      <c r="H26" s="14">
        <v>0</v>
      </c>
      <c r="I26" s="15"/>
      <c r="J26" s="2"/>
      <c r="K26" s="16" t="s">
        <v>58</v>
      </c>
      <c r="L26" s="17">
        <v>22</v>
      </c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 t="s">
        <v>91</v>
      </c>
      <c r="E27" s="2"/>
      <c r="F27" s="2"/>
      <c r="G27" s="13" t="s">
        <v>55</v>
      </c>
      <c r="H27" s="14">
        <v>4600</v>
      </c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 t="s">
        <v>91</v>
      </c>
      <c r="E28" s="2"/>
      <c r="F28" s="2"/>
      <c r="G28" s="13" t="s">
        <v>57</v>
      </c>
      <c r="H28" s="14">
        <v>0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 t="s">
        <v>91</v>
      </c>
      <c r="E29" s="2"/>
      <c r="F29" s="2"/>
      <c r="G29" s="13" t="s">
        <v>59</v>
      </c>
      <c r="H29" s="14">
        <v>0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>
        <v>3</v>
      </c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E627C-05FD-4112-840C-6AD961ED6FE7}">
  <dimension ref="B1:Q31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" t="s">
        <v>137</v>
      </c>
      <c r="D2" s="1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94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/>
      <c r="E7" s="2"/>
      <c r="F7" s="2"/>
      <c r="G7" s="13" t="s">
        <v>10</v>
      </c>
      <c r="H7" s="108">
        <v>63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108">
        <v>517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108">
        <v>1</v>
      </c>
      <c r="I9" s="15"/>
      <c r="J9" s="2"/>
      <c r="K9" s="16" t="s">
        <v>17</v>
      </c>
      <c r="L9" s="109">
        <v>65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108">
        <v>130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108">
        <v>1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108">
        <v>300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/>
      <c r="E13" s="2"/>
      <c r="F13" s="2"/>
      <c r="G13" s="13" t="s">
        <v>27</v>
      </c>
      <c r="H13" s="14"/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/>
      <c r="E14" s="2"/>
      <c r="F14" s="2"/>
      <c r="G14" s="13" t="s">
        <v>30</v>
      </c>
      <c r="H14" s="14"/>
      <c r="I14" s="15"/>
      <c r="J14" s="2"/>
      <c r="K14" s="16" t="s">
        <v>31</v>
      </c>
      <c r="L14" s="109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09">
        <v>2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14"/>
      <c r="I17" s="15"/>
      <c r="J17" s="2"/>
      <c r="K17" s="19" t="s">
        <v>39</v>
      </c>
      <c r="L17" s="109">
        <v>5</v>
      </c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/>
      <c r="E18" s="2"/>
      <c r="F18" s="2"/>
      <c r="G18" s="13" t="s">
        <v>35</v>
      </c>
      <c r="H18" s="14"/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/>
      <c r="E19" s="2"/>
      <c r="F19" s="2"/>
      <c r="G19" s="13" t="s">
        <v>43</v>
      </c>
      <c r="H19" s="108">
        <v>5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/>
      <c r="E20" s="2"/>
      <c r="F20" s="2"/>
      <c r="G20" s="13" t="s">
        <v>40</v>
      </c>
      <c r="H20" s="108">
        <v>2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/>
      <c r="E21" s="2"/>
      <c r="F21" s="2"/>
      <c r="G21" s="13" t="s">
        <v>42</v>
      </c>
      <c r="H21" s="108">
        <v>784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12"/>
      <c r="E22" s="2"/>
      <c r="F22" s="2"/>
      <c r="G22" s="13" t="s">
        <v>45</v>
      </c>
      <c r="H22" s="108">
        <v>1</v>
      </c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47</v>
      </c>
      <c r="H23" s="14"/>
      <c r="I23" s="15"/>
      <c r="J23" s="2"/>
      <c r="K23" s="16" t="s">
        <v>52</v>
      </c>
      <c r="L23" s="109">
        <v>200</v>
      </c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/>
      <c r="E24" s="2"/>
      <c r="F24" s="2"/>
      <c r="G24" s="13" t="s">
        <v>49</v>
      </c>
      <c r="H24" s="108">
        <v>21042</v>
      </c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108">
        <v>2</v>
      </c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/>
      <c r="E28" s="2"/>
      <c r="F28" s="2"/>
      <c r="G28" s="13" t="s">
        <v>57</v>
      </c>
      <c r="H28" s="14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/>
      <c r="E29" s="2"/>
      <c r="F29" s="2"/>
      <c r="G29" s="13" t="s">
        <v>59</v>
      </c>
      <c r="H29" s="14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/>
      <c r="I30" s="22"/>
    </row>
    <row r="31" spans="2:17" x14ac:dyDescent="0.25">
      <c r="G31" s="23"/>
      <c r="H31" s="22"/>
      <c r="I31" s="22"/>
    </row>
  </sheetData>
  <mergeCells count="30">
    <mergeCell ref="B25:C25"/>
    <mergeCell ref="B26:C26"/>
    <mergeCell ref="B27:C27"/>
    <mergeCell ref="B28:C28"/>
    <mergeCell ref="B29:C29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K18:L18"/>
    <mergeCell ref="B8:C8"/>
    <mergeCell ref="B9:C9"/>
    <mergeCell ref="B10:C10"/>
    <mergeCell ref="B11:C11"/>
    <mergeCell ref="B12:C12"/>
    <mergeCell ref="B13:C13"/>
    <mergeCell ref="B7:C7"/>
    <mergeCell ref="K7:L7"/>
    <mergeCell ref="C3:D3"/>
    <mergeCell ref="B5:D5"/>
    <mergeCell ref="G5:H5"/>
    <mergeCell ref="K5:L5"/>
    <mergeCell ref="B6:C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9C583-3358-4019-AD88-9C0F832F0473}">
  <dimension ref="B1:Q31"/>
  <sheetViews>
    <sheetView workbookViewId="0">
      <selection activeCell="G19" sqref="G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16.140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" t="s">
        <v>138</v>
      </c>
      <c r="D2" s="1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94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/>
      <c r="E7" s="2"/>
      <c r="F7" s="2"/>
      <c r="G7" s="13" t="s">
        <v>10</v>
      </c>
      <c r="H7" s="46">
        <v>2</v>
      </c>
      <c r="I7" s="110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46">
        <v>12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14">
        <v>3</v>
      </c>
      <c r="I9" s="15"/>
      <c r="J9" s="2"/>
      <c r="K9" s="16" t="s">
        <v>17</v>
      </c>
      <c r="L9" s="45">
        <v>3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14">
        <v>300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14">
        <v>2</v>
      </c>
      <c r="I11" s="79" t="s">
        <v>139</v>
      </c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46">
        <v>900</v>
      </c>
      <c r="I12" s="15"/>
      <c r="J12" s="2"/>
      <c r="K12" s="16" t="s">
        <v>25</v>
      </c>
      <c r="L12" s="45">
        <v>1</v>
      </c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/>
      <c r="E13" s="2"/>
      <c r="F13" s="2"/>
      <c r="G13" s="13" t="s">
        <v>27</v>
      </c>
      <c r="H13" s="14">
        <v>4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/>
      <c r="E14" s="2"/>
      <c r="F14" s="2"/>
      <c r="G14" s="13" t="s">
        <v>30</v>
      </c>
      <c r="H14" s="14">
        <v>42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45">
        <v>1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14"/>
      <c r="I17" s="15"/>
      <c r="J17" s="2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/>
      <c r="E18" s="2"/>
      <c r="F18" s="2"/>
      <c r="G18" s="13" t="s">
        <v>35</v>
      </c>
      <c r="H18" s="14"/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54" x14ac:dyDescent="0.25">
      <c r="B19" s="114" t="s">
        <v>42</v>
      </c>
      <c r="C19" s="115"/>
      <c r="D19" s="12"/>
      <c r="E19" s="2"/>
      <c r="F19" s="2"/>
      <c r="G19" s="13" t="s">
        <v>43</v>
      </c>
      <c r="H19" s="46">
        <v>12</v>
      </c>
      <c r="I19" s="111" t="s">
        <v>140</v>
      </c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/>
      <c r="E20" s="2"/>
      <c r="F20" s="2"/>
      <c r="G20" s="13" t="s">
        <v>40</v>
      </c>
      <c r="H20" s="14"/>
      <c r="I20" s="15"/>
      <c r="J20" s="2"/>
      <c r="K20" s="16" t="s">
        <v>46</v>
      </c>
      <c r="L20" s="45">
        <v>0</v>
      </c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/>
      <c r="E21" s="2"/>
      <c r="F21" s="2"/>
      <c r="G21" s="13" t="s">
        <v>42</v>
      </c>
      <c r="H21" s="14"/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12"/>
      <c r="E22" s="2"/>
      <c r="F22" s="2"/>
      <c r="G22" s="13" t="s">
        <v>45</v>
      </c>
      <c r="H22" s="14">
        <v>1</v>
      </c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/>
      <c r="E23" s="2"/>
      <c r="F23" s="2"/>
      <c r="G23" s="13" t="s">
        <v>47</v>
      </c>
      <c r="H23" s="14"/>
      <c r="I23" s="111" t="s">
        <v>141</v>
      </c>
      <c r="J23" s="2"/>
      <c r="K23" s="16" t="s">
        <v>52</v>
      </c>
      <c r="L23" s="45">
        <v>1</v>
      </c>
      <c r="M23" s="2"/>
      <c r="N23" s="2"/>
      <c r="O23" s="2"/>
      <c r="P23" s="2"/>
      <c r="Q23" s="2"/>
    </row>
    <row r="24" spans="2:17" ht="45" x14ac:dyDescent="0.25">
      <c r="B24" s="114" t="s">
        <v>53</v>
      </c>
      <c r="C24" s="115"/>
      <c r="D24" s="12"/>
      <c r="E24" s="2"/>
      <c r="F24" s="2"/>
      <c r="G24" s="13" t="s">
        <v>49</v>
      </c>
      <c r="H24" s="112">
        <v>356400</v>
      </c>
      <c r="I24" s="111" t="s">
        <v>142</v>
      </c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/>
      <c r="E25" s="2"/>
      <c r="F25" s="2"/>
      <c r="G25" s="13" t="s">
        <v>51</v>
      </c>
      <c r="H25" s="14">
        <v>3</v>
      </c>
      <c r="I25" s="111" t="s">
        <v>143</v>
      </c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17"/>
      <c r="J26" s="2"/>
      <c r="K26" s="16" t="s">
        <v>58</v>
      </c>
      <c r="L26" s="45">
        <v>2</v>
      </c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74">
        <v>9740</v>
      </c>
      <c r="I27" s="111" t="s">
        <v>144</v>
      </c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/>
      <c r="E28" s="2"/>
      <c r="F28" s="2"/>
      <c r="G28" s="13" t="s">
        <v>57</v>
      </c>
      <c r="H28" s="14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/>
      <c r="E29" s="2"/>
      <c r="F29" s="2"/>
      <c r="G29" s="13" t="s">
        <v>59</v>
      </c>
      <c r="H29" s="14"/>
      <c r="I29" s="15"/>
      <c r="J29" s="2"/>
      <c r="K29" s="2"/>
      <c r="L29" s="2"/>
      <c r="M29" s="2"/>
      <c r="N29" s="2"/>
      <c r="O29" s="2"/>
      <c r="P29" s="2"/>
      <c r="Q29" s="2"/>
    </row>
    <row r="30" spans="2:17" ht="27" x14ac:dyDescent="0.25">
      <c r="G30" s="19" t="s">
        <v>63</v>
      </c>
      <c r="H30" s="21">
        <v>7</v>
      </c>
      <c r="I30" s="111" t="s">
        <v>145</v>
      </c>
    </row>
    <row r="31" spans="2:17" x14ac:dyDescent="0.25">
      <c r="G31" s="23"/>
      <c r="H31" s="22"/>
      <c r="I31" s="22"/>
    </row>
  </sheetData>
  <mergeCells count="30">
    <mergeCell ref="B25:C25"/>
    <mergeCell ref="B26:C26"/>
    <mergeCell ref="B27:C27"/>
    <mergeCell ref="B28:C28"/>
    <mergeCell ref="B29:C29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K18:L18"/>
    <mergeCell ref="B8:C8"/>
    <mergeCell ref="B9:C9"/>
    <mergeCell ref="B10:C10"/>
    <mergeCell ref="B11:C11"/>
    <mergeCell ref="B12:C12"/>
    <mergeCell ref="B13:C13"/>
    <mergeCell ref="B7:C7"/>
    <mergeCell ref="K7:L7"/>
    <mergeCell ref="C3:D3"/>
    <mergeCell ref="B5:D5"/>
    <mergeCell ref="G5:H5"/>
    <mergeCell ref="K5:L5"/>
    <mergeCell ref="B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C3F14-DA2E-4353-AF8F-82AE04C51C2F}">
  <dimension ref="B1:Q31"/>
  <sheetViews>
    <sheetView workbookViewId="0">
      <selection activeCell="B20" sqref="B20:C2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68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/>
      <c r="E7" s="2"/>
      <c r="F7" s="2"/>
      <c r="G7" s="13" t="s">
        <v>10</v>
      </c>
      <c r="H7" s="14">
        <v>5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14">
        <v>163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>
        <v>2</v>
      </c>
      <c r="E9" s="2"/>
      <c r="F9" s="2"/>
      <c r="G9" s="13" t="s">
        <v>16</v>
      </c>
      <c r="H9" s="14">
        <v>6</v>
      </c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>
        <v>149</v>
      </c>
      <c r="E10" s="2"/>
      <c r="F10" s="2"/>
      <c r="G10" s="13" t="s">
        <v>18</v>
      </c>
      <c r="H10" s="14">
        <v>1010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14">
        <v>24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14">
        <v>740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/>
      <c r="E13" s="2"/>
      <c r="F13" s="2"/>
      <c r="G13" s="13" t="s">
        <v>27</v>
      </c>
      <c r="H13" s="14">
        <v>12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/>
      <c r="E14" s="2"/>
      <c r="F14" s="2"/>
      <c r="G14" s="13" t="s">
        <v>30</v>
      </c>
      <c r="H14" s="14">
        <v>387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14">
        <v>1</v>
      </c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4">
        <v>42</v>
      </c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14">
        <v>3</v>
      </c>
      <c r="I17" s="15"/>
      <c r="J17" s="2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>
        <v>5</v>
      </c>
      <c r="E18" s="2"/>
      <c r="F18" s="2"/>
      <c r="G18" s="13" t="s">
        <v>35</v>
      </c>
      <c r="H18" s="14">
        <v>1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>
        <v>29872</v>
      </c>
      <c r="E19" s="2"/>
      <c r="F19" s="2"/>
      <c r="G19" s="13" t="s">
        <v>43</v>
      </c>
      <c r="H19" s="14"/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>
        <v>1</v>
      </c>
      <c r="E20" s="2"/>
      <c r="F20" s="2"/>
      <c r="G20" s="13" t="s">
        <v>40</v>
      </c>
      <c r="H20" s="14">
        <v>5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/>
      <c r="E21" s="2"/>
      <c r="F21" s="2"/>
      <c r="G21" s="13" t="s">
        <v>42</v>
      </c>
      <c r="H21" s="14">
        <v>50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12">
        <v>2400</v>
      </c>
      <c r="E22" s="2"/>
      <c r="F22" s="2"/>
      <c r="G22" s="13" t="s">
        <v>45</v>
      </c>
      <c r="H22" s="14"/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>
        <v>1</v>
      </c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/>
      <c r="E24" s="2"/>
      <c r="F24" s="2"/>
      <c r="G24" s="13" t="s">
        <v>49</v>
      </c>
      <c r="H24" s="14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>
        <v>28356</v>
      </c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>
        <v>30000</v>
      </c>
      <c r="E28" s="2"/>
      <c r="F28" s="2"/>
      <c r="G28" s="13" t="s">
        <v>57</v>
      </c>
      <c r="H28" s="14">
        <v>5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>
        <v>3</v>
      </c>
      <c r="E29" s="2"/>
      <c r="F29" s="2"/>
      <c r="G29" s="13" t="s">
        <v>59</v>
      </c>
      <c r="H29" s="14">
        <v>847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/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E6AAB-8FE9-43A0-8BC3-B4E465791407}">
  <dimension ref="B1:Q31"/>
  <sheetViews>
    <sheetView workbookViewId="0">
      <selection activeCell="B17" sqref="B17:C1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69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>
        <v>4</v>
      </c>
      <c r="E7" s="2"/>
      <c r="F7" s="2"/>
      <c r="G7" s="13" t="s">
        <v>10</v>
      </c>
      <c r="H7" s="14">
        <v>5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>
        <v>100</v>
      </c>
      <c r="E8" s="2"/>
      <c r="F8" s="2"/>
      <c r="G8" s="13" t="s">
        <v>13</v>
      </c>
      <c r="H8" s="14">
        <v>157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14">
        <v>4</v>
      </c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14">
        <v>201</v>
      </c>
      <c r="I10" s="15"/>
      <c r="J10" s="2"/>
      <c r="K10" s="16" t="s">
        <v>19</v>
      </c>
      <c r="L10" s="17"/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14">
        <v>4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14">
        <v>2000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/>
      <c r="E13" s="2"/>
      <c r="F13" s="2"/>
      <c r="G13" s="13" t="s">
        <v>27</v>
      </c>
      <c r="H13" s="14">
        <v>10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/>
      <c r="E14" s="2"/>
      <c r="F14" s="2"/>
      <c r="G14" s="13" t="s">
        <v>30</v>
      </c>
      <c r="H14" s="14">
        <v>242</v>
      </c>
      <c r="I14" s="15"/>
      <c r="J14" s="2"/>
      <c r="K14" s="16" t="s">
        <v>31</v>
      </c>
      <c r="L14" s="17">
        <v>2</v>
      </c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14"/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4"/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>
        <v>24</v>
      </c>
      <c r="E17" s="2"/>
      <c r="F17" s="2"/>
      <c r="G17" s="13" t="s">
        <v>32</v>
      </c>
      <c r="H17" s="14">
        <v>1</v>
      </c>
      <c r="I17" s="15"/>
      <c r="J17" s="2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>
        <v>4</v>
      </c>
      <c r="E18" s="2"/>
      <c r="F18" s="2"/>
      <c r="G18" s="13" t="s">
        <v>35</v>
      </c>
      <c r="H18" s="14"/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>
        <v>50000</v>
      </c>
      <c r="E19" s="2"/>
      <c r="F19" s="2"/>
      <c r="G19" s="13" t="s">
        <v>43</v>
      </c>
      <c r="H19" s="14">
        <v>80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>
        <v>2</v>
      </c>
      <c r="E20" s="2"/>
      <c r="F20" s="2"/>
      <c r="G20" s="13" t="s">
        <v>40</v>
      </c>
      <c r="H20" s="14"/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/>
      <c r="E21" s="2"/>
      <c r="F21" s="2"/>
      <c r="G21" s="13" t="s">
        <v>42</v>
      </c>
      <c r="H21" s="14"/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12"/>
      <c r="E22" s="2"/>
      <c r="F22" s="2"/>
      <c r="G22" s="13" t="s">
        <v>45</v>
      </c>
      <c r="H22" s="14"/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>
        <v>1</v>
      </c>
      <c r="E23" s="2"/>
      <c r="F23" s="2"/>
      <c r="G23" s="13" t="s">
        <v>47</v>
      </c>
      <c r="H23" s="14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>
        <v>8000</v>
      </c>
      <c r="E24" s="2"/>
      <c r="F24" s="2"/>
      <c r="G24" s="13" t="s">
        <v>49</v>
      </c>
      <c r="H24" s="14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>
        <v>200</v>
      </c>
      <c r="E25" s="2"/>
      <c r="F25" s="2"/>
      <c r="G25" s="13" t="s">
        <v>51</v>
      </c>
      <c r="H25" s="14"/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/>
      <c r="E26" s="2"/>
      <c r="F26" s="2"/>
      <c r="G26" s="13" t="s">
        <v>53</v>
      </c>
      <c r="H26" s="14"/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/>
      <c r="E27" s="2"/>
      <c r="F27" s="2"/>
      <c r="G27" s="13" t="s">
        <v>55</v>
      </c>
      <c r="H27" s="14"/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>
        <v>200</v>
      </c>
      <c r="E28" s="2"/>
      <c r="F28" s="2"/>
      <c r="G28" s="13" t="s">
        <v>57</v>
      </c>
      <c r="H28" s="14">
        <v>3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>
        <v>11</v>
      </c>
      <c r="E29" s="2"/>
      <c r="F29" s="2"/>
      <c r="G29" s="13" t="s">
        <v>59</v>
      </c>
      <c r="H29" s="14">
        <v>33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/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C104F-EC82-47B6-8CD2-368B3D0B2ABE}">
  <dimension ref="B1:O31"/>
  <sheetViews>
    <sheetView workbookViewId="0">
      <selection activeCell="B20" sqref="B20:C2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59.7109375" customWidth="1"/>
    <col min="7" max="7" width="16.5703125" customWidth="1"/>
    <col min="8" max="8" width="9.28515625" customWidth="1"/>
    <col min="9" max="9" width="69.5703125" customWidth="1"/>
    <col min="10" max="10" width="16" customWidth="1"/>
  </cols>
  <sheetData>
    <row r="1" spans="2:15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5.75" x14ac:dyDescent="0.25">
      <c r="B2" s="1" t="s">
        <v>1</v>
      </c>
      <c r="C2" s="125" t="s">
        <v>70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5.75" x14ac:dyDescent="0.25">
      <c r="B5" s="120" t="s">
        <v>4</v>
      </c>
      <c r="C5" s="120"/>
      <c r="D5" s="120"/>
      <c r="E5" s="5"/>
      <c r="F5" s="121" t="s">
        <v>5</v>
      </c>
      <c r="G5" s="121"/>
      <c r="H5" s="6"/>
      <c r="I5" s="122" t="s">
        <v>6</v>
      </c>
      <c r="J5" s="122"/>
      <c r="K5" s="2"/>
      <c r="L5" s="2"/>
      <c r="M5" s="2"/>
      <c r="N5" s="2"/>
      <c r="O5" s="2"/>
    </row>
    <row r="6" spans="2:15" ht="15.75" x14ac:dyDescent="0.25">
      <c r="B6" s="123" t="s">
        <v>7</v>
      </c>
      <c r="C6" s="124"/>
      <c r="D6" s="8" t="s">
        <v>8</v>
      </c>
      <c r="E6" s="7"/>
      <c r="F6" s="9" t="s">
        <v>7</v>
      </c>
      <c r="G6" s="8" t="s">
        <v>8</v>
      </c>
      <c r="H6" s="7"/>
      <c r="I6" s="10" t="s">
        <v>7</v>
      </c>
      <c r="J6" s="11" t="s">
        <v>8</v>
      </c>
      <c r="K6" s="2"/>
      <c r="L6" s="2"/>
      <c r="M6" s="2"/>
      <c r="N6" s="2"/>
      <c r="O6" s="2"/>
    </row>
    <row r="7" spans="2:15" ht="15.75" x14ac:dyDescent="0.25">
      <c r="B7" s="114" t="s">
        <v>9</v>
      </c>
      <c r="C7" s="115"/>
      <c r="D7" s="12"/>
      <c r="E7" s="2"/>
      <c r="F7" s="13" t="s">
        <v>10</v>
      </c>
      <c r="G7" s="39">
        <f>1+18+15+1+2+1+1+4</f>
        <v>43</v>
      </c>
      <c r="H7" s="15"/>
      <c r="I7" s="118" t="s">
        <v>11</v>
      </c>
      <c r="J7" s="119"/>
      <c r="K7" s="2"/>
      <c r="L7" s="2"/>
      <c r="M7" s="2"/>
      <c r="N7" s="2"/>
      <c r="O7" s="2"/>
    </row>
    <row r="8" spans="2:15" ht="45" x14ac:dyDescent="0.25">
      <c r="B8" s="114" t="s">
        <v>12</v>
      </c>
      <c r="C8" s="115"/>
      <c r="D8" s="12"/>
      <c r="E8" s="2"/>
      <c r="F8" s="13" t="s">
        <v>13</v>
      </c>
      <c r="G8" s="39">
        <f>30+360+180+40+60+50+35+151</f>
        <v>906</v>
      </c>
      <c r="H8" s="15"/>
      <c r="I8" s="16" t="s">
        <v>14</v>
      </c>
      <c r="J8" s="17"/>
      <c r="K8" s="2"/>
      <c r="L8" s="2"/>
      <c r="M8" s="2"/>
      <c r="N8" s="2"/>
      <c r="O8" s="2"/>
    </row>
    <row r="9" spans="2:15" ht="30" x14ac:dyDescent="0.25">
      <c r="B9" s="114" t="s">
        <v>15</v>
      </c>
      <c r="C9" s="115"/>
      <c r="D9" s="12"/>
      <c r="E9" s="2"/>
      <c r="F9" s="13" t="s">
        <v>16</v>
      </c>
      <c r="G9" s="39">
        <f>1</f>
        <v>1</v>
      </c>
      <c r="H9" s="15"/>
      <c r="I9" s="16" t="s">
        <v>17</v>
      </c>
      <c r="J9" s="17"/>
      <c r="K9" s="2"/>
      <c r="L9" s="2"/>
      <c r="M9" s="2"/>
      <c r="N9" s="2"/>
      <c r="O9" s="2"/>
    </row>
    <row r="10" spans="2:15" ht="30" x14ac:dyDescent="0.25">
      <c r="B10" s="114" t="s">
        <v>18</v>
      </c>
      <c r="C10" s="115"/>
      <c r="D10" s="12"/>
      <c r="E10" s="2"/>
      <c r="F10" s="13" t="s">
        <v>18</v>
      </c>
      <c r="G10" s="39">
        <f>30</f>
        <v>30</v>
      </c>
      <c r="H10" s="15"/>
      <c r="I10" s="16" t="s">
        <v>19</v>
      </c>
      <c r="J10" s="17"/>
      <c r="K10" s="2"/>
      <c r="L10" s="2"/>
      <c r="M10" s="2"/>
      <c r="N10" s="2"/>
      <c r="O10" s="2"/>
    </row>
    <row r="11" spans="2:15" ht="45" x14ac:dyDescent="0.25">
      <c r="B11" s="114" t="s">
        <v>20</v>
      </c>
      <c r="C11" s="115"/>
      <c r="D11" s="12"/>
      <c r="E11" s="2"/>
      <c r="F11" s="13" t="s">
        <v>21</v>
      </c>
      <c r="G11" s="39">
        <f>1+1+2</f>
        <v>4</v>
      </c>
      <c r="H11" s="15"/>
      <c r="I11" s="16" t="s">
        <v>22</v>
      </c>
      <c r="J11" s="17"/>
      <c r="K11" s="2"/>
      <c r="L11" s="2"/>
      <c r="M11" s="2"/>
      <c r="N11" s="2"/>
      <c r="O11" s="2"/>
    </row>
    <row r="12" spans="2:15" ht="31.5" x14ac:dyDescent="0.25">
      <c r="B12" s="114" t="s">
        <v>23</v>
      </c>
      <c r="C12" s="115"/>
      <c r="D12" s="12"/>
      <c r="E12" s="2"/>
      <c r="F12" s="13" t="s">
        <v>24</v>
      </c>
      <c r="G12" s="40">
        <v>11700</v>
      </c>
      <c r="H12" s="15"/>
      <c r="I12" s="16" t="s">
        <v>25</v>
      </c>
      <c r="J12" s="17"/>
      <c r="K12" s="2"/>
      <c r="L12" s="2"/>
      <c r="M12" s="2"/>
      <c r="N12" s="2"/>
      <c r="O12" s="2"/>
    </row>
    <row r="13" spans="2:15" ht="30" x14ac:dyDescent="0.25">
      <c r="B13" s="114" t="s">
        <v>26</v>
      </c>
      <c r="C13" s="115"/>
      <c r="D13" s="12">
        <v>11</v>
      </c>
      <c r="E13" s="2"/>
      <c r="F13" s="13" t="s">
        <v>27</v>
      </c>
      <c r="G13" s="39">
        <f>1+1</f>
        <v>2</v>
      </c>
      <c r="H13" s="15"/>
      <c r="I13" s="16" t="s">
        <v>28</v>
      </c>
      <c r="J13" s="17"/>
      <c r="K13" s="2"/>
      <c r="L13" s="2"/>
      <c r="M13" s="2"/>
      <c r="N13" s="2"/>
      <c r="O13" s="2"/>
    </row>
    <row r="14" spans="2:15" ht="45" x14ac:dyDescent="0.25">
      <c r="B14" s="114" t="s">
        <v>24</v>
      </c>
      <c r="C14" s="115"/>
      <c r="D14" s="41">
        <v>4200</v>
      </c>
      <c r="E14" s="15"/>
      <c r="F14" s="13" t="s">
        <v>30</v>
      </c>
      <c r="G14" s="39">
        <f>35+40</f>
        <v>75</v>
      </c>
      <c r="H14" s="15"/>
      <c r="I14" s="16" t="s">
        <v>31</v>
      </c>
      <c r="J14" s="17"/>
      <c r="K14" s="2"/>
      <c r="L14" s="2"/>
      <c r="M14" s="2"/>
      <c r="N14" s="2"/>
      <c r="O14" s="2"/>
    </row>
    <row r="15" spans="2:15" ht="30" x14ac:dyDescent="0.25">
      <c r="B15" s="114" t="s">
        <v>32</v>
      </c>
      <c r="C15" s="115"/>
      <c r="D15" s="12"/>
      <c r="E15" s="2"/>
      <c r="F15" s="13" t="s">
        <v>33</v>
      </c>
      <c r="G15" s="42"/>
      <c r="H15" s="15"/>
      <c r="I15" s="16" t="s">
        <v>34</v>
      </c>
      <c r="J15" s="17"/>
      <c r="K15" s="2"/>
      <c r="L15" s="2"/>
      <c r="M15" s="2"/>
      <c r="N15" s="2"/>
      <c r="O15" s="2"/>
    </row>
    <row r="16" spans="2:15" ht="30" x14ac:dyDescent="0.25">
      <c r="B16" s="114" t="s">
        <v>35</v>
      </c>
      <c r="C16" s="115"/>
      <c r="D16" s="12"/>
      <c r="E16" s="2"/>
      <c r="F16" s="13" t="s">
        <v>36</v>
      </c>
      <c r="G16" s="42"/>
      <c r="H16" s="15"/>
      <c r="I16" s="16" t="s">
        <v>37</v>
      </c>
      <c r="J16" s="17"/>
      <c r="K16" s="2"/>
      <c r="L16" s="2"/>
      <c r="M16" s="2"/>
      <c r="N16" s="2"/>
      <c r="O16" s="2"/>
    </row>
    <row r="17" spans="2:15" ht="30" x14ac:dyDescent="0.25">
      <c r="B17" s="114" t="s">
        <v>38</v>
      </c>
      <c r="C17" s="115"/>
      <c r="D17" s="12">
        <v>2</v>
      </c>
      <c r="E17" s="2"/>
      <c r="F17" s="13" t="s">
        <v>32</v>
      </c>
      <c r="G17" s="39">
        <f>3</f>
        <v>3</v>
      </c>
      <c r="H17" s="15"/>
      <c r="I17" s="19" t="s">
        <v>39</v>
      </c>
      <c r="J17" s="17"/>
      <c r="K17" s="2"/>
      <c r="L17" s="2"/>
      <c r="M17" s="2"/>
      <c r="N17" s="2"/>
      <c r="O17" s="2"/>
    </row>
    <row r="18" spans="2:15" ht="15.75" x14ac:dyDescent="0.25">
      <c r="B18" s="114" t="s">
        <v>40</v>
      </c>
      <c r="C18" s="115"/>
      <c r="D18" s="12"/>
      <c r="E18" s="2"/>
      <c r="F18" s="13" t="s">
        <v>35</v>
      </c>
      <c r="G18" s="39">
        <f>1+1</f>
        <v>2</v>
      </c>
      <c r="H18" s="15"/>
      <c r="I18" s="116" t="s">
        <v>41</v>
      </c>
      <c r="J18" s="117"/>
      <c r="K18" s="2"/>
      <c r="L18" s="2"/>
      <c r="M18" s="2"/>
      <c r="N18" s="2"/>
      <c r="O18" s="2"/>
    </row>
    <row r="19" spans="2:15" ht="45" x14ac:dyDescent="0.25">
      <c r="B19" s="114" t="s">
        <v>42</v>
      </c>
      <c r="C19" s="115"/>
      <c r="D19" s="36">
        <v>10505</v>
      </c>
      <c r="E19" s="2"/>
      <c r="F19" s="13" t="s">
        <v>43</v>
      </c>
      <c r="G19" s="42"/>
      <c r="H19" s="15"/>
      <c r="I19" s="16" t="s">
        <v>44</v>
      </c>
      <c r="J19" s="17"/>
      <c r="K19" s="2"/>
      <c r="L19" s="2"/>
      <c r="M19" s="2"/>
      <c r="N19" s="2"/>
      <c r="O19" s="2"/>
    </row>
    <row r="20" spans="2:15" ht="30" x14ac:dyDescent="0.25">
      <c r="B20" s="114" t="s">
        <v>45</v>
      </c>
      <c r="C20" s="115"/>
      <c r="D20" s="12">
        <v>1</v>
      </c>
      <c r="E20" s="2"/>
      <c r="F20" s="13" t="s">
        <v>40</v>
      </c>
      <c r="G20" s="39">
        <f>2</f>
        <v>2</v>
      </c>
      <c r="H20" s="15"/>
      <c r="I20" s="16" t="s">
        <v>46</v>
      </c>
      <c r="J20" s="17"/>
      <c r="K20" s="2"/>
      <c r="L20" s="2"/>
      <c r="M20" s="2"/>
      <c r="N20" s="2"/>
      <c r="O20" s="2"/>
    </row>
    <row r="21" spans="2:15" ht="15.75" x14ac:dyDescent="0.25">
      <c r="B21" s="114" t="s">
        <v>47</v>
      </c>
      <c r="C21" s="115"/>
      <c r="D21" s="36">
        <v>2294</v>
      </c>
      <c r="E21" s="2"/>
      <c r="F21" s="13" t="s">
        <v>42</v>
      </c>
      <c r="G21" s="40">
        <v>5000</v>
      </c>
      <c r="H21" s="15"/>
      <c r="I21" s="16" t="s">
        <v>48</v>
      </c>
      <c r="J21" s="17"/>
      <c r="K21" s="2"/>
      <c r="L21" s="2"/>
      <c r="M21" s="2"/>
      <c r="N21" s="2"/>
      <c r="O21" s="2"/>
    </row>
    <row r="22" spans="2:15" ht="60" x14ac:dyDescent="0.25">
      <c r="B22" s="114" t="s">
        <v>49</v>
      </c>
      <c r="C22" s="115"/>
      <c r="D22" s="36">
        <v>14934</v>
      </c>
      <c r="E22" s="2"/>
      <c r="F22" s="13" t="s">
        <v>45</v>
      </c>
      <c r="G22" s="42"/>
      <c r="H22" s="15"/>
      <c r="I22" s="19" t="s">
        <v>50</v>
      </c>
      <c r="J22" s="17"/>
      <c r="K22" s="2"/>
      <c r="L22" s="2"/>
      <c r="M22" s="2"/>
      <c r="N22" s="2"/>
      <c r="O22" s="2"/>
    </row>
    <row r="23" spans="2:15" ht="30" x14ac:dyDescent="0.25">
      <c r="B23" s="114" t="s">
        <v>51</v>
      </c>
      <c r="C23" s="115"/>
      <c r="D23" s="12"/>
      <c r="E23" s="2"/>
      <c r="F23" s="13" t="s">
        <v>47</v>
      </c>
      <c r="G23" s="43"/>
      <c r="H23" s="15"/>
      <c r="I23" s="16" t="s">
        <v>52</v>
      </c>
      <c r="J23" s="17"/>
      <c r="K23" s="2"/>
      <c r="L23" s="2"/>
      <c r="M23" s="2"/>
      <c r="N23" s="2"/>
      <c r="O23" s="2"/>
    </row>
    <row r="24" spans="2:15" ht="30" x14ac:dyDescent="0.25">
      <c r="B24" s="114" t="s">
        <v>53</v>
      </c>
      <c r="C24" s="115"/>
      <c r="D24" s="12"/>
      <c r="E24" s="2"/>
      <c r="F24" s="13" t="s">
        <v>49</v>
      </c>
      <c r="G24" s="43"/>
      <c r="H24" s="15"/>
      <c r="I24" s="16" t="s">
        <v>54</v>
      </c>
      <c r="J24" s="17"/>
      <c r="K24" s="2"/>
      <c r="L24" s="2"/>
      <c r="M24" s="2"/>
      <c r="N24" s="2"/>
      <c r="O24" s="2"/>
    </row>
    <row r="25" spans="2:15" ht="45" x14ac:dyDescent="0.25">
      <c r="B25" s="114" t="s">
        <v>55</v>
      </c>
      <c r="C25" s="115"/>
      <c r="D25" s="12"/>
      <c r="E25" s="2"/>
      <c r="F25" s="13" t="s">
        <v>51</v>
      </c>
      <c r="G25" s="42"/>
      <c r="H25" s="15"/>
      <c r="I25" s="16" t="s">
        <v>56</v>
      </c>
      <c r="J25" s="17"/>
      <c r="K25" s="2"/>
      <c r="L25" s="2"/>
      <c r="M25" s="2"/>
      <c r="N25" s="2"/>
      <c r="O25" s="2"/>
    </row>
    <row r="26" spans="2:15" ht="31.5" x14ac:dyDescent="0.25">
      <c r="B26" s="114" t="s">
        <v>57</v>
      </c>
      <c r="C26" s="115"/>
      <c r="D26" s="12"/>
      <c r="E26" s="2"/>
      <c r="F26" s="13" t="s">
        <v>53</v>
      </c>
      <c r="G26" s="42"/>
      <c r="H26" s="15"/>
      <c r="I26" s="16" t="s">
        <v>58</v>
      </c>
      <c r="J26" s="17"/>
      <c r="K26" s="2"/>
      <c r="L26" s="2"/>
      <c r="M26" s="2"/>
      <c r="N26" s="2"/>
      <c r="O26" s="2"/>
    </row>
    <row r="27" spans="2:15" ht="31.5" x14ac:dyDescent="0.25">
      <c r="B27" s="114" t="s">
        <v>59</v>
      </c>
      <c r="C27" s="115"/>
      <c r="D27" s="12"/>
      <c r="E27" s="2"/>
      <c r="F27" s="13" t="s">
        <v>55</v>
      </c>
      <c r="G27" s="42"/>
      <c r="H27" s="15"/>
      <c r="I27" s="16" t="s">
        <v>60</v>
      </c>
      <c r="J27" s="17"/>
      <c r="K27" s="2"/>
      <c r="L27" s="2"/>
      <c r="M27" s="2"/>
      <c r="N27" s="2"/>
      <c r="O27" s="2"/>
    </row>
    <row r="28" spans="2:15" ht="15.75" x14ac:dyDescent="0.25">
      <c r="B28" s="114" t="s">
        <v>61</v>
      </c>
      <c r="C28" s="115"/>
      <c r="D28" s="36">
        <v>10332</v>
      </c>
      <c r="E28" s="2"/>
      <c r="F28" s="13" t="s">
        <v>57</v>
      </c>
      <c r="G28" s="39">
        <f>15+3+1</f>
        <v>19</v>
      </c>
      <c r="H28" s="15"/>
      <c r="I28" s="2"/>
      <c r="J28" s="2"/>
      <c r="K28" s="2"/>
      <c r="L28" s="2"/>
      <c r="M28" s="2"/>
      <c r="N28" s="2"/>
      <c r="O28" s="2"/>
    </row>
    <row r="29" spans="2:15" ht="15.75" x14ac:dyDescent="0.25">
      <c r="B29" s="114" t="s">
        <v>62</v>
      </c>
      <c r="C29" s="115"/>
      <c r="D29" s="12"/>
      <c r="E29" s="2"/>
      <c r="F29" s="13" t="s">
        <v>59</v>
      </c>
      <c r="G29" s="39">
        <f>75+60+145</f>
        <v>280</v>
      </c>
      <c r="H29" s="15"/>
      <c r="I29" s="2"/>
      <c r="J29" s="2"/>
      <c r="K29" s="2"/>
      <c r="L29" s="2"/>
      <c r="M29" s="2"/>
      <c r="N29" s="2"/>
      <c r="O29" s="2"/>
    </row>
    <row r="30" spans="2:15" ht="15.75" x14ac:dyDescent="0.25">
      <c r="F30" s="13" t="s">
        <v>63</v>
      </c>
      <c r="G30" s="39">
        <f>1</f>
        <v>1</v>
      </c>
      <c r="H30" s="22"/>
    </row>
    <row r="31" spans="2:15" x14ac:dyDescent="0.25">
      <c r="F31" s="23"/>
      <c r="G31" s="22"/>
      <c r="H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I5:J5"/>
    <mergeCell ref="B6:C6"/>
    <mergeCell ref="B11:C11"/>
    <mergeCell ref="I7:J7"/>
    <mergeCell ref="B8:C8"/>
    <mergeCell ref="B9:C9"/>
    <mergeCell ref="B10:C10"/>
    <mergeCell ref="B12:C12"/>
    <mergeCell ref="B13:C13"/>
    <mergeCell ref="B14:C14"/>
    <mergeCell ref="B15:C15"/>
    <mergeCell ref="B16:C16"/>
    <mergeCell ref="I18:J18"/>
    <mergeCell ref="C2:D2"/>
    <mergeCell ref="C3:D3"/>
    <mergeCell ref="B5:D5"/>
    <mergeCell ref="F5:G5"/>
    <mergeCell ref="B7:C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B2706-1518-4D40-9964-CC32BC584511}">
  <dimension ref="B1:Q31"/>
  <sheetViews>
    <sheetView workbookViewId="0">
      <selection activeCell="B19" sqref="B19:C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71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>
        <v>4</v>
      </c>
      <c r="E7" s="2"/>
      <c r="F7" s="2"/>
      <c r="G7" s="13" t="s">
        <v>10</v>
      </c>
      <c r="H7" s="14">
        <v>28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>
        <v>191</v>
      </c>
      <c r="E8" s="2"/>
      <c r="F8" s="2"/>
      <c r="G8" s="13" t="s">
        <v>13</v>
      </c>
      <c r="H8" s="44">
        <v>1186</v>
      </c>
      <c r="I8" s="15"/>
      <c r="J8" s="2"/>
      <c r="K8" s="16" t="s">
        <v>14</v>
      </c>
      <c r="L8" s="17">
        <v>0</v>
      </c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>
        <v>0</v>
      </c>
      <c r="E9" s="2"/>
      <c r="F9" s="2"/>
      <c r="G9" s="13" t="s">
        <v>16</v>
      </c>
      <c r="H9" s="14">
        <v>0</v>
      </c>
      <c r="I9" s="15"/>
      <c r="J9" s="2"/>
      <c r="K9" s="16" t="s">
        <v>17</v>
      </c>
      <c r="L9" s="17">
        <v>0</v>
      </c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>
        <v>0</v>
      </c>
      <c r="E10" s="2"/>
      <c r="F10" s="2"/>
      <c r="G10" s="13" t="s">
        <v>18</v>
      </c>
      <c r="H10" s="14">
        <v>0</v>
      </c>
      <c r="I10" s="15"/>
      <c r="J10" s="2"/>
      <c r="K10" s="16" t="s">
        <v>19</v>
      </c>
      <c r="L10" s="17">
        <v>6</v>
      </c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>
        <v>0</v>
      </c>
      <c r="E11" s="2"/>
      <c r="F11" s="2"/>
      <c r="G11" s="13" t="s">
        <v>21</v>
      </c>
      <c r="H11" s="14">
        <v>2</v>
      </c>
      <c r="I11" s="15"/>
      <c r="J11" s="2"/>
      <c r="K11" s="16" t="s">
        <v>22</v>
      </c>
      <c r="L11" s="17">
        <v>0</v>
      </c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>
        <v>0</v>
      </c>
      <c r="E12" s="2"/>
      <c r="F12" s="2"/>
      <c r="G12" s="13" t="s">
        <v>24</v>
      </c>
      <c r="H12" s="44">
        <v>31500</v>
      </c>
      <c r="I12" s="15"/>
      <c r="J12" s="2"/>
      <c r="K12" s="16" t="s">
        <v>25</v>
      </c>
      <c r="L12" s="17">
        <v>0</v>
      </c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>
        <v>0</v>
      </c>
      <c r="E13" s="2"/>
      <c r="F13" s="2"/>
      <c r="G13" s="13" t="s">
        <v>27</v>
      </c>
      <c r="H13" s="14">
        <v>3</v>
      </c>
      <c r="I13" s="15"/>
      <c r="J13" s="2"/>
      <c r="K13" s="16" t="s">
        <v>28</v>
      </c>
      <c r="L13" s="17">
        <v>0</v>
      </c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>
        <v>0</v>
      </c>
      <c r="E14" s="2"/>
      <c r="F14" s="2"/>
      <c r="G14" s="13" t="s">
        <v>30</v>
      </c>
      <c r="H14" s="14">
        <v>153</v>
      </c>
      <c r="I14" s="15"/>
      <c r="J14" s="2"/>
      <c r="K14" s="16" t="s">
        <v>31</v>
      </c>
      <c r="L14" s="17">
        <v>0</v>
      </c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>
        <v>0</v>
      </c>
      <c r="E15" s="2"/>
      <c r="F15" s="2"/>
      <c r="G15" s="13" t="s">
        <v>33</v>
      </c>
      <c r="H15" s="14">
        <v>0</v>
      </c>
      <c r="I15" s="15"/>
      <c r="J15" s="2"/>
      <c r="K15" s="16" t="s">
        <v>34</v>
      </c>
      <c r="L15" s="17">
        <v>0</v>
      </c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>
        <v>0</v>
      </c>
      <c r="E16" s="2"/>
      <c r="F16" s="2"/>
      <c r="G16" s="13" t="s">
        <v>36</v>
      </c>
      <c r="H16" s="14">
        <v>0</v>
      </c>
      <c r="I16" s="15"/>
      <c r="J16" s="2"/>
      <c r="K16" s="16" t="s">
        <v>37</v>
      </c>
      <c r="L16" s="17">
        <v>0</v>
      </c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>
        <v>0</v>
      </c>
      <c r="E17" s="2"/>
      <c r="F17" s="2"/>
      <c r="G17" s="13" t="s">
        <v>32</v>
      </c>
      <c r="H17" s="14">
        <v>0</v>
      </c>
      <c r="I17" s="15"/>
      <c r="J17" s="2"/>
      <c r="K17" s="19" t="s">
        <v>39</v>
      </c>
      <c r="L17" s="17">
        <v>0</v>
      </c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>
        <v>0</v>
      </c>
      <c r="E18" s="2"/>
      <c r="F18" s="2"/>
      <c r="G18" s="13" t="s">
        <v>35</v>
      </c>
      <c r="H18" s="14">
        <v>1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>
        <v>0</v>
      </c>
      <c r="E19" s="2"/>
      <c r="F19" s="2"/>
      <c r="G19" s="13" t="s">
        <v>43</v>
      </c>
      <c r="H19" s="14">
        <v>0</v>
      </c>
      <c r="I19" s="15"/>
      <c r="J19" s="2"/>
      <c r="K19" s="16" t="s">
        <v>44</v>
      </c>
      <c r="L19" s="17">
        <v>0</v>
      </c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>
        <v>1</v>
      </c>
      <c r="E20" s="2"/>
      <c r="F20" s="2"/>
      <c r="G20" s="13" t="s">
        <v>40</v>
      </c>
      <c r="H20" s="14">
        <v>0</v>
      </c>
      <c r="I20" s="15"/>
      <c r="J20" s="2"/>
      <c r="K20" s="16" t="s">
        <v>46</v>
      </c>
      <c r="L20" s="17">
        <v>0</v>
      </c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>
        <v>8971</v>
      </c>
      <c r="E21" s="2"/>
      <c r="F21" s="2"/>
      <c r="G21" s="13" t="s">
        <v>42</v>
      </c>
      <c r="H21" s="14">
        <v>0</v>
      </c>
      <c r="I21" s="15"/>
      <c r="J21" s="2"/>
      <c r="K21" s="16" t="s">
        <v>48</v>
      </c>
      <c r="L21" s="17">
        <v>0</v>
      </c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12">
        <v>16025</v>
      </c>
      <c r="E22" s="2"/>
      <c r="F22" s="2"/>
      <c r="G22" s="13" t="s">
        <v>45</v>
      </c>
      <c r="H22" s="14">
        <v>0</v>
      </c>
      <c r="I22" s="15"/>
      <c r="J22" s="2"/>
      <c r="K22" s="19" t="s">
        <v>50</v>
      </c>
      <c r="L22" s="17">
        <v>0</v>
      </c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>
        <v>0</v>
      </c>
      <c r="E23" s="2"/>
      <c r="F23" s="2"/>
      <c r="G23" s="13" t="s">
        <v>47</v>
      </c>
      <c r="H23" s="14">
        <v>0</v>
      </c>
      <c r="I23" s="15"/>
      <c r="J23" s="2"/>
      <c r="K23" s="16" t="s">
        <v>52</v>
      </c>
      <c r="L23" s="17">
        <v>0</v>
      </c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>
        <v>0</v>
      </c>
      <c r="E24" s="2"/>
      <c r="F24" s="2"/>
      <c r="G24" s="13" t="s">
        <v>49</v>
      </c>
      <c r="H24" s="14">
        <v>0</v>
      </c>
      <c r="I24" s="15"/>
      <c r="J24" s="2"/>
      <c r="K24" s="16" t="s">
        <v>54</v>
      </c>
      <c r="L24" s="17">
        <v>0</v>
      </c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>
        <v>0</v>
      </c>
      <c r="E25" s="2"/>
      <c r="F25" s="2"/>
      <c r="G25" s="13" t="s">
        <v>51</v>
      </c>
      <c r="H25" s="14">
        <v>0</v>
      </c>
      <c r="I25" s="15"/>
      <c r="J25" s="2"/>
      <c r="K25" s="16" t="s">
        <v>56</v>
      </c>
      <c r="L25" s="17">
        <v>0</v>
      </c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>
        <v>0</v>
      </c>
      <c r="E26" s="2"/>
      <c r="F26" s="2"/>
      <c r="G26" s="13" t="s">
        <v>53</v>
      </c>
      <c r="H26" s="14">
        <v>0</v>
      </c>
      <c r="I26" s="15"/>
      <c r="J26" s="2"/>
      <c r="K26" s="16" t="s">
        <v>58</v>
      </c>
      <c r="L26" s="17">
        <v>0</v>
      </c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>
        <v>0</v>
      </c>
      <c r="E27" s="2"/>
      <c r="F27" s="2"/>
      <c r="G27" s="13" t="s">
        <v>55</v>
      </c>
      <c r="H27" s="14">
        <v>0</v>
      </c>
      <c r="I27" s="15"/>
      <c r="J27" s="2"/>
      <c r="K27" s="16" t="s">
        <v>60</v>
      </c>
      <c r="L27" s="17">
        <v>6</v>
      </c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12">
        <v>6248</v>
      </c>
      <c r="E28" s="2"/>
      <c r="F28" s="2"/>
      <c r="G28" s="13" t="s">
        <v>57</v>
      </c>
      <c r="H28" s="14">
        <v>2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>
        <v>1</v>
      </c>
      <c r="E29" s="2"/>
      <c r="F29" s="2"/>
      <c r="G29" s="13" t="s">
        <v>59</v>
      </c>
      <c r="H29" s="14">
        <v>252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>
        <v>0</v>
      </c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0060F-9D2D-4ADC-81CF-74FCE52E5633}">
  <dimension ref="B1:Q40"/>
  <sheetViews>
    <sheetView workbookViewId="0">
      <selection activeCell="B17" sqref="B17:C1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72</v>
      </c>
      <c r="D2" s="12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2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/>
      <c r="E7" s="2"/>
      <c r="F7" s="2"/>
      <c r="G7" s="13" t="s">
        <v>10</v>
      </c>
      <c r="H7" s="14">
        <f>44+2</f>
        <v>46</v>
      </c>
      <c r="I7" s="15"/>
      <c r="J7" s="2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12"/>
      <c r="E8" s="2"/>
      <c r="F8" s="2"/>
      <c r="G8" s="13" t="s">
        <v>13</v>
      </c>
      <c r="H8" s="14">
        <f>716+140</f>
        <v>856</v>
      </c>
      <c r="I8" s="15"/>
      <c r="J8" s="2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12"/>
      <c r="E9" s="2"/>
      <c r="F9" s="2"/>
      <c r="G9" s="13" t="s">
        <v>16</v>
      </c>
      <c r="H9" s="14">
        <f>4+1</f>
        <v>5</v>
      </c>
      <c r="I9" s="15"/>
      <c r="J9" s="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12"/>
      <c r="E10" s="2"/>
      <c r="F10" s="2"/>
      <c r="G10" s="13" t="s">
        <v>18</v>
      </c>
      <c r="H10" s="14">
        <f>257+232</f>
        <v>489</v>
      </c>
      <c r="I10" s="15"/>
      <c r="J10" s="2"/>
      <c r="K10" s="16" t="s">
        <v>19</v>
      </c>
      <c r="L10" s="45">
        <v>3</v>
      </c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12"/>
      <c r="E11" s="2"/>
      <c r="F11" s="2"/>
      <c r="G11" s="13" t="s">
        <v>21</v>
      </c>
      <c r="H11" s="14">
        <v>15</v>
      </c>
      <c r="I11" s="15"/>
      <c r="J11" s="2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12"/>
      <c r="E12" s="2"/>
      <c r="F12" s="2"/>
      <c r="G12" s="13" t="s">
        <v>24</v>
      </c>
      <c r="H12" s="14">
        <v>4500</v>
      </c>
      <c r="I12" s="15"/>
      <c r="J12" s="2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12">
        <v>1</v>
      </c>
      <c r="E13" s="2"/>
      <c r="F13" s="2"/>
      <c r="G13" s="13" t="s">
        <v>27</v>
      </c>
      <c r="H13" s="14">
        <f>16+1</f>
        <v>17</v>
      </c>
      <c r="I13" s="15"/>
      <c r="J13" s="2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12">
        <v>1000</v>
      </c>
      <c r="E14" s="2"/>
      <c r="F14" s="2"/>
      <c r="G14" s="13" t="s">
        <v>30</v>
      </c>
      <c r="H14" s="14">
        <f>515+35</f>
        <v>550</v>
      </c>
      <c r="I14" s="15"/>
      <c r="J14" s="2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12"/>
      <c r="E15" s="2"/>
      <c r="F15" s="2"/>
      <c r="G15" s="13" t="s">
        <v>33</v>
      </c>
      <c r="H15" s="14">
        <v>1</v>
      </c>
      <c r="I15" s="15"/>
      <c r="J15" s="2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12"/>
      <c r="E16" s="2"/>
      <c r="F16" s="2"/>
      <c r="G16" s="13" t="s">
        <v>36</v>
      </c>
      <c r="H16" s="14">
        <v>14</v>
      </c>
      <c r="I16" s="15"/>
      <c r="J16" s="2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12"/>
      <c r="E17" s="2"/>
      <c r="F17" s="2"/>
      <c r="G17" s="13" t="s">
        <v>32</v>
      </c>
      <c r="H17" s="14">
        <f>5+4</f>
        <v>9</v>
      </c>
      <c r="I17" s="15"/>
      <c r="J17" s="2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12"/>
      <c r="E18" s="2"/>
      <c r="F18" s="2"/>
      <c r="G18" s="13" t="s">
        <v>35</v>
      </c>
      <c r="H18" s="46">
        <f>15</f>
        <v>15</v>
      </c>
      <c r="I18" s="15"/>
      <c r="J18" s="2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12"/>
      <c r="E19" s="2"/>
      <c r="F19" s="2"/>
      <c r="G19" s="13" t="s">
        <v>43</v>
      </c>
      <c r="H19" s="14">
        <v>8</v>
      </c>
      <c r="I19" s="15"/>
      <c r="J19" s="2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12"/>
      <c r="E20" s="2"/>
      <c r="F20" s="2"/>
      <c r="G20" s="13" t="s">
        <v>40</v>
      </c>
      <c r="H20" s="14">
        <f>15+25+1</f>
        <v>41</v>
      </c>
      <c r="I20" s="15"/>
      <c r="J20" s="2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12"/>
      <c r="E21" s="2"/>
      <c r="F21" s="2"/>
      <c r="G21" s="13" t="s">
        <v>42</v>
      </c>
      <c r="H21" s="14">
        <f>820300+30000+34000</f>
        <v>884300</v>
      </c>
      <c r="I21" s="15"/>
      <c r="J21" s="2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12"/>
      <c r="E22" s="2"/>
      <c r="F22" s="2"/>
      <c r="G22" s="13" t="s">
        <v>45</v>
      </c>
      <c r="H22" s="12">
        <v>1</v>
      </c>
      <c r="I22" s="15"/>
      <c r="J22" s="2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12">
        <v>1</v>
      </c>
      <c r="E23" s="2"/>
      <c r="F23" s="2"/>
      <c r="G23" s="13" t="s">
        <v>47</v>
      </c>
      <c r="H23" s="12"/>
      <c r="I23" s="15"/>
      <c r="J23" s="2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12">
        <v>11740</v>
      </c>
      <c r="E24" s="2"/>
      <c r="F24" s="2"/>
      <c r="G24" s="13" t="s">
        <v>49</v>
      </c>
      <c r="H24" s="12"/>
      <c r="I24" s="15"/>
      <c r="J24" s="2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12">
        <v>2500000</v>
      </c>
      <c r="E25" s="2"/>
      <c r="F25" s="2"/>
      <c r="G25" s="13" t="s">
        <v>51</v>
      </c>
      <c r="H25" s="14">
        <v>2</v>
      </c>
      <c r="I25" s="15"/>
      <c r="J25" s="2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12">
        <v>1</v>
      </c>
      <c r="E26" s="2"/>
      <c r="F26" s="2"/>
      <c r="G26" s="13" t="s">
        <v>53</v>
      </c>
      <c r="H26" s="14">
        <v>12577</v>
      </c>
      <c r="I26" s="15"/>
      <c r="J26" s="2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12">
        <v>650</v>
      </c>
      <c r="E27" s="2"/>
      <c r="F27" s="2"/>
      <c r="G27" s="13" t="s">
        <v>55</v>
      </c>
      <c r="H27" s="14">
        <f>1000000+90000</f>
        <v>1090000</v>
      </c>
      <c r="I27" s="15"/>
      <c r="J27" s="2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47">
        <v>3594</v>
      </c>
      <c r="E28" s="2"/>
      <c r="F28" s="2"/>
      <c r="G28" s="13" t="s">
        <v>57</v>
      </c>
      <c r="H28" s="14">
        <f>3+4</f>
        <v>7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12">
        <v>13</v>
      </c>
      <c r="E29" s="2"/>
      <c r="F29" s="2"/>
      <c r="G29" s="13" t="s">
        <v>59</v>
      </c>
      <c r="H29" s="14">
        <f>92+130</f>
        <v>222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21">
        <v>13</v>
      </c>
      <c r="I30" s="22"/>
    </row>
    <row r="31" spans="2:17" x14ac:dyDescent="0.25">
      <c r="G31" s="23"/>
      <c r="H31" s="22"/>
      <c r="I31" s="22"/>
    </row>
    <row r="32" spans="2:17" x14ac:dyDescent="0.25">
      <c r="G32" s="136"/>
      <c r="H32" s="137"/>
      <c r="I32" s="137"/>
    </row>
    <row r="33" spans="7:9" x14ac:dyDescent="0.25">
      <c r="G33" s="137"/>
      <c r="H33" s="137"/>
      <c r="I33" s="137"/>
    </row>
    <row r="34" spans="7:9" x14ac:dyDescent="0.25">
      <c r="G34" s="137"/>
      <c r="H34" s="137"/>
      <c r="I34" s="137"/>
    </row>
    <row r="35" spans="7:9" x14ac:dyDescent="0.25">
      <c r="G35" s="137"/>
      <c r="H35" s="137"/>
      <c r="I35" s="137"/>
    </row>
    <row r="36" spans="7:9" x14ac:dyDescent="0.25">
      <c r="G36" s="137"/>
      <c r="H36" s="137"/>
      <c r="I36" s="137"/>
    </row>
    <row r="37" spans="7:9" x14ac:dyDescent="0.25">
      <c r="G37" s="137"/>
      <c r="H37" s="137"/>
      <c r="I37" s="137"/>
    </row>
    <row r="38" spans="7:9" x14ac:dyDescent="0.25">
      <c r="G38" s="137"/>
      <c r="H38" s="137"/>
      <c r="I38" s="137"/>
    </row>
    <row r="39" spans="7:9" x14ac:dyDescent="0.25">
      <c r="G39" s="137"/>
      <c r="H39" s="137"/>
      <c r="I39" s="137"/>
    </row>
    <row r="40" spans="7:9" x14ac:dyDescent="0.25">
      <c r="G40" s="137"/>
      <c r="H40" s="137"/>
      <c r="I40" s="137"/>
    </row>
  </sheetData>
  <mergeCells count="32">
    <mergeCell ref="G32:I40"/>
    <mergeCell ref="B23:C23"/>
    <mergeCell ref="B24:C24"/>
    <mergeCell ref="B25:C25"/>
    <mergeCell ref="B26:C26"/>
    <mergeCell ref="B27:C27"/>
    <mergeCell ref="B28:C28"/>
    <mergeCell ref="B19:C19"/>
    <mergeCell ref="B20:C20"/>
    <mergeCell ref="B21:C21"/>
    <mergeCell ref="B29:C29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9C7BE-94D7-4DF2-992A-B8C903E81946}">
  <dimension ref="B1:Q31"/>
  <sheetViews>
    <sheetView workbookViewId="0">
      <selection activeCell="D14" sqref="D1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25" t="s">
        <v>74</v>
      </c>
      <c r="D2" s="125"/>
      <c r="E2" s="3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25">
        <v>2023</v>
      </c>
      <c r="D3" s="125"/>
      <c r="E3" s="48"/>
      <c r="F3" s="2"/>
      <c r="G3" s="2"/>
      <c r="H3" s="2"/>
      <c r="I3" s="48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20" t="s">
        <v>4</v>
      </c>
      <c r="C5" s="120"/>
      <c r="D5" s="120"/>
      <c r="E5" s="5"/>
      <c r="F5" s="2"/>
      <c r="G5" s="121" t="s">
        <v>5</v>
      </c>
      <c r="H5" s="121"/>
      <c r="I5" s="6"/>
      <c r="J5" s="2"/>
      <c r="K5" s="122" t="s">
        <v>6</v>
      </c>
      <c r="L5" s="122"/>
      <c r="M5" s="2"/>
      <c r="N5" s="2"/>
      <c r="O5" s="2"/>
      <c r="P5" s="2"/>
      <c r="Q5" s="2"/>
    </row>
    <row r="6" spans="2:17" ht="15.75" x14ac:dyDescent="0.25">
      <c r="B6" s="123" t="s">
        <v>7</v>
      </c>
      <c r="C6" s="124"/>
      <c r="D6" s="8" t="s">
        <v>8</v>
      </c>
      <c r="E6" s="7"/>
      <c r="F6" s="2"/>
      <c r="G6" s="9" t="s">
        <v>7</v>
      </c>
      <c r="H6" s="8" t="s">
        <v>8</v>
      </c>
      <c r="I6" s="7"/>
      <c r="J6" s="49"/>
      <c r="K6" s="10" t="s">
        <v>7</v>
      </c>
      <c r="L6" s="11" t="s">
        <v>8</v>
      </c>
      <c r="M6" s="2"/>
      <c r="N6" s="2"/>
      <c r="O6" s="2"/>
      <c r="P6" s="2"/>
      <c r="Q6" s="2"/>
    </row>
    <row r="7" spans="2:17" ht="15.75" x14ac:dyDescent="0.25">
      <c r="B7" s="114" t="s">
        <v>9</v>
      </c>
      <c r="C7" s="115"/>
      <c r="D7" s="12"/>
      <c r="E7" s="2"/>
      <c r="F7" s="2"/>
      <c r="G7" s="13" t="s">
        <v>10</v>
      </c>
      <c r="H7" s="44">
        <v>30</v>
      </c>
      <c r="I7" s="15"/>
      <c r="J7" s="50"/>
      <c r="K7" s="118" t="s">
        <v>11</v>
      </c>
      <c r="L7" s="119"/>
      <c r="M7" s="2"/>
      <c r="N7" s="2"/>
      <c r="O7" s="2"/>
      <c r="P7" s="2"/>
      <c r="Q7" s="2"/>
    </row>
    <row r="8" spans="2:17" ht="45" x14ac:dyDescent="0.25">
      <c r="B8" s="114" t="s">
        <v>12</v>
      </c>
      <c r="C8" s="115"/>
      <c r="D8" s="36"/>
      <c r="E8" s="2"/>
      <c r="F8" s="2"/>
      <c r="G8" s="13" t="s">
        <v>13</v>
      </c>
      <c r="H8" s="40">
        <v>1076</v>
      </c>
      <c r="I8" s="15"/>
      <c r="J8" s="50"/>
      <c r="K8" s="16" t="s">
        <v>14</v>
      </c>
      <c r="L8" s="17"/>
      <c r="M8" s="2"/>
      <c r="N8" s="2"/>
      <c r="O8" s="2"/>
      <c r="P8" s="2"/>
      <c r="Q8" s="2"/>
    </row>
    <row r="9" spans="2:17" ht="30" x14ac:dyDescent="0.25">
      <c r="B9" s="114" t="s">
        <v>15</v>
      </c>
      <c r="C9" s="115"/>
      <c r="D9" s="36">
        <v>11</v>
      </c>
      <c r="E9" s="2"/>
      <c r="F9" s="2"/>
      <c r="G9" s="13" t="s">
        <v>16</v>
      </c>
      <c r="H9" s="44">
        <v>1</v>
      </c>
      <c r="I9" s="51"/>
      <c r="J9" s="52"/>
      <c r="K9" s="16" t="s">
        <v>17</v>
      </c>
      <c r="L9" s="17"/>
      <c r="M9" s="2"/>
      <c r="N9" s="2"/>
      <c r="O9" s="2"/>
      <c r="P9" s="2"/>
      <c r="Q9" s="2"/>
    </row>
    <row r="10" spans="2:17" ht="30" x14ac:dyDescent="0.25">
      <c r="B10" s="114" t="s">
        <v>18</v>
      </c>
      <c r="C10" s="115"/>
      <c r="D10" s="36">
        <v>327</v>
      </c>
      <c r="E10" s="2"/>
      <c r="F10" s="2"/>
      <c r="G10" s="13" t="s">
        <v>18</v>
      </c>
      <c r="H10" s="44">
        <v>50</v>
      </c>
      <c r="I10" s="51"/>
      <c r="J10" s="52"/>
      <c r="K10" s="16" t="s">
        <v>19</v>
      </c>
      <c r="L10" s="17">
        <v>1</v>
      </c>
      <c r="M10" s="2"/>
      <c r="N10" s="2"/>
      <c r="O10" s="2"/>
      <c r="P10" s="2"/>
      <c r="Q10" s="2"/>
    </row>
    <row r="11" spans="2:17" ht="45" x14ac:dyDescent="0.25">
      <c r="B11" s="114" t="s">
        <v>20</v>
      </c>
      <c r="C11" s="115"/>
      <c r="D11" s="36"/>
      <c r="E11" s="2"/>
      <c r="F11" s="2"/>
      <c r="G11" s="13" t="s">
        <v>21</v>
      </c>
      <c r="H11" s="44">
        <v>3</v>
      </c>
      <c r="I11" s="51"/>
      <c r="J11" s="50"/>
      <c r="K11" s="16" t="s">
        <v>22</v>
      </c>
      <c r="L11" s="17"/>
      <c r="M11" s="2"/>
      <c r="N11" s="2"/>
      <c r="O11" s="2"/>
      <c r="P11" s="2"/>
      <c r="Q11" s="2"/>
    </row>
    <row r="12" spans="2:17" ht="31.5" x14ac:dyDescent="0.25">
      <c r="B12" s="114" t="s">
        <v>23</v>
      </c>
      <c r="C12" s="115"/>
      <c r="D12" s="36"/>
      <c r="E12" s="2"/>
      <c r="F12" s="2"/>
      <c r="G12" s="13" t="s">
        <v>24</v>
      </c>
      <c r="H12" s="40">
        <v>617</v>
      </c>
      <c r="I12" s="15"/>
      <c r="J12" s="50"/>
      <c r="K12" s="16" t="s">
        <v>25</v>
      </c>
      <c r="L12" s="17"/>
      <c r="M12" s="2"/>
      <c r="N12" s="2"/>
      <c r="O12" s="2"/>
      <c r="P12" s="2"/>
      <c r="Q12" s="2"/>
    </row>
    <row r="13" spans="2:17" ht="30" x14ac:dyDescent="0.25">
      <c r="B13" s="114" t="s">
        <v>26</v>
      </c>
      <c r="C13" s="115"/>
      <c r="D13" s="36">
        <v>2</v>
      </c>
      <c r="E13" s="2"/>
      <c r="F13" s="2"/>
      <c r="G13" s="13" t="s">
        <v>27</v>
      </c>
      <c r="H13" s="44">
        <v>1</v>
      </c>
      <c r="I13" s="51"/>
      <c r="J13" s="50"/>
      <c r="K13" s="16" t="s">
        <v>28</v>
      </c>
      <c r="L13" s="17"/>
      <c r="M13" s="2"/>
      <c r="N13" s="2"/>
      <c r="O13" s="2"/>
      <c r="P13" s="2"/>
      <c r="Q13" s="2"/>
    </row>
    <row r="14" spans="2:17" ht="45" x14ac:dyDescent="0.25">
      <c r="B14" s="114" t="s">
        <v>29</v>
      </c>
      <c r="C14" s="115"/>
      <c r="D14" s="36">
        <v>5000</v>
      </c>
      <c r="E14" s="2"/>
      <c r="F14" s="2"/>
      <c r="G14" s="13" t="s">
        <v>30</v>
      </c>
      <c r="H14" s="44">
        <v>15</v>
      </c>
      <c r="I14" s="51"/>
      <c r="J14" s="50"/>
      <c r="K14" s="16" t="s">
        <v>31</v>
      </c>
      <c r="L14" s="17"/>
      <c r="M14" s="2"/>
      <c r="N14" s="2"/>
      <c r="O14" s="2"/>
      <c r="P14" s="2"/>
      <c r="Q14" s="2"/>
    </row>
    <row r="15" spans="2:17" ht="30" x14ac:dyDescent="0.25">
      <c r="B15" s="114" t="s">
        <v>32</v>
      </c>
      <c r="C15" s="115"/>
      <c r="D15" s="36"/>
      <c r="E15" s="2"/>
      <c r="F15" s="2"/>
      <c r="G15" s="13" t="s">
        <v>33</v>
      </c>
      <c r="H15" s="44"/>
      <c r="I15" s="51"/>
      <c r="J15" s="50"/>
      <c r="K15" s="16" t="s">
        <v>34</v>
      </c>
      <c r="L15" s="17"/>
      <c r="M15" s="2"/>
      <c r="N15" s="2"/>
      <c r="O15" s="2"/>
      <c r="P15" s="2"/>
      <c r="Q15" s="2"/>
    </row>
    <row r="16" spans="2:17" ht="30" x14ac:dyDescent="0.25">
      <c r="B16" s="114" t="s">
        <v>35</v>
      </c>
      <c r="C16" s="115"/>
      <c r="D16" s="36"/>
      <c r="E16" s="2"/>
      <c r="F16" s="2"/>
      <c r="G16" s="13" t="s">
        <v>36</v>
      </c>
      <c r="H16" s="44"/>
      <c r="I16" s="51"/>
      <c r="J16" s="50"/>
      <c r="K16" s="16" t="s">
        <v>37</v>
      </c>
      <c r="L16" s="17"/>
      <c r="M16" s="2"/>
      <c r="N16" s="2"/>
      <c r="O16" s="2"/>
      <c r="P16" s="2"/>
      <c r="Q16" s="2"/>
    </row>
    <row r="17" spans="2:17" ht="30" x14ac:dyDescent="0.25">
      <c r="B17" s="114" t="s">
        <v>38</v>
      </c>
      <c r="C17" s="115"/>
      <c r="D17" s="36"/>
      <c r="E17" s="2"/>
      <c r="F17" s="2"/>
      <c r="G17" s="13" t="s">
        <v>32</v>
      </c>
      <c r="H17" s="44">
        <v>8</v>
      </c>
      <c r="I17" s="51"/>
      <c r="J17" s="50"/>
      <c r="K17" s="19" t="s">
        <v>39</v>
      </c>
      <c r="L17" s="17"/>
      <c r="M17" s="2"/>
      <c r="N17" s="2"/>
      <c r="O17" s="2"/>
      <c r="P17" s="2"/>
      <c r="Q17" s="2"/>
    </row>
    <row r="18" spans="2:17" ht="15.75" x14ac:dyDescent="0.25">
      <c r="B18" s="114" t="s">
        <v>40</v>
      </c>
      <c r="C18" s="115"/>
      <c r="D18" s="36"/>
      <c r="E18" s="2"/>
      <c r="F18" s="2"/>
      <c r="G18" s="13" t="s">
        <v>35</v>
      </c>
      <c r="H18" s="44"/>
      <c r="I18" s="51"/>
      <c r="J18" s="50"/>
      <c r="K18" s="116" t="s">
        <v>41</v>
      </c>
      <c r="L18" s="117"/>
      <c r="M18" s="2"/>
      <c r="N18" s="2"/>
      <c r="O18" s="2"/>
      <c r="P18" s="2"/>
      <c r="Q18" s="2"/>
    </row>
    <row r="19" spans="2:17" ht="45" x14ac:dyDescent="0.25">
      <c r="B19" s="114" t="s">
        <v>42</v>
      </c>
      <c r="C19" s="115"/>
      <c r="D19" s="36"/>
      <c r="E19" s="2"/>
      <c r="F19" s="2"/>
      <c r="G19" s="13" t="s">
        <v>43</v>
      </c>
      <c r="H19" s="44">
        <v>2</v>
      </c>
      <c r="I19" s="51"/>
      <c r="J19" s="50"/>
      <c r="K19" s="16" t="s">
        <v>44</v>
      </c>
      <c r="L19" s="17"/>
      <c r="M19" s="2"/>
      <c r="N19" s="2"/>
      <c r="O19" s="2"/>
      <c r="P19" s="2"/>
      <c r="Q19" s="2"/>
    </row>
    <row r="20" spans="2:17" ht="30" x14ac:dyDescent="0.25">
      <c r="B20" s="114" t="s">
        <v>45</v>
      </c>
      <c r="C20" s="115"/>
      <c r="D20" s="36">
        <v>1</v>
      </c>
      <c r="E20" s="2"/>
      <c r="F20" s="2"/>
      <c r="G20" s="13" t="s">
        <v>40</v>
      </c>
      <c r="H20" s="44">
        <v>1</v>
      </c>
      <c r="I20" s="51"/>
      <c r="J20" s="50"/>
      <c r="K20" s="16" t="s">
        <v>46</v>
      </c>
      <c r="L20" s="17"/>
      <c r="M20" s="2"/>
      <c r="N20" s="2"/>
      <c r="O20" s="2"/>
      <c r="P20" s="2"/>
      <c r="Q20" s="2"/>
    </row>
    <row r="21" spans="2:17" ht="15.75" x14ac:dyDescent="0.25">
      <c r="B21" s="114" t="s">
        <v>47</v>
      </c>
      <c r="C21" s="115"/>
      <c r="D21" s="36">
        <v>5452</v>
      </c>
      <c r="E21" s="2"/>
      <c r="F21" s="2"/>
      <c r="G21" s="13" t="s">
        <v>42</v>
      </c>
      <c r="H21" s="40">
        <v>208803</v>
      </c>
      <c r="I21" s="51"/>
      <c r="J21" s="50"/>
      <c r="K21" s="16" t="s">
        <v>48</v>
      </c>
      <c r="L21" s="17"/>
      <c r="M21" s="2"/>
      <c r="N21" s="2"/>
      <c r="O21" s="2"/>
      <c r="P21" s="2"/>
      <c r="Q21" s="2"/>
    </row>
    <row r="22" spans="2:17" ht="60" x14ac:dyDescent="0.25">
      <c r="B22" s="114" t="s">
        <v>49</v>
      </c>
      <c r="C22" s="115"/>
      <c r="D22" s="53">
        <v>7735</v>
      </c>
      <c r="E22" s="54"/>
      <c r="F22" s="2"/>
      <c r="G22" s="13" t="s">
        <v>45</v>
      </c>
      <c r="H22" s="44"/>
      <c r="I22" s="51"/>
      <c r="J22" s="50"/>
      <c r="K22" s="19" t="s">
        <v>50</v>
      </c>
      <c r="L22" s="17"/>
      <c r="M22" s="2"/>
      <c r="N22" s="2"/>
      <c r="O22" s="2"/>
      <c r="P22" s="2"/>
      <c r="Q22" s="2"/>
    </row>
    <row r="23" spans="2:17" ht="30" x14ac:dyDescent="0.25">
      <c r="B23" s="114" t="s">
        <v>51</v>
      </c>
      <c r="C23" s="115"/>
      <c r="D23" s="36">
        <v>1</v>
      </c>
      <c r="E23" s="2"/>
      <c r="F23" s="2"/>
      <c r="G23" s="13" t="s">
        <v>47</v>
      </c>
      <c r="H23" s="44"/>
      <c r="I23" s="51"/>
      <c r="J23" s="50"/>
      <c r="K23" s="16" t="s">
        <v>52</v>
      </c>
      <c r="L23" s="17"/>
      <c r="M23" s="2"/>
      <c r="N23" s="2"/>
      <c r="O23" s="2"/>
      <c r="P23" s="2"/>
      <c r="Q23" s="2"/>
    </row>
    <row r="24" spans="2:17" ht="30" x14ac:dyDescent="0.25">
      <c r="B24" s="114" t="s">
        <v>53</v>
      </c>
      <c r="C24" s="115"/>
      <c r="D24" s="36"/>
      <c r="E24" s="2"/>
      <c r="F24" s="2"/>
      <c r="G24" s="13" t="s">
        <v>49</v>
      </c>
      <c r="H24" s="44"/>
      <c r="I24" s="51"/>
      <c r="J24" s="50"/>
      <c r="K24" s="16" t="s">
        <v>54</v>
      </c>
      <c r="L24" s="17"/>
      <c r="M24" s="2"/>
      <c r="N24" s="2"/>
      <c r="O24" s="2"/>
      <c r="P24" s="2"/>
      <c r="Q24" s="2"/>
    </row>
    <row r="25" spans="2:17" ht="45" x14ac:dyDescent="0.25">
      <c r="B25" s="114" t="s">
        <v>55</v>
      </c>
      <c r="C25" s="115"/>
      <c r="D25" s="36">
        <v>1167063</v>
      </c>
      <c r="E25" s="2"/>
      <c r="F25" s="2"/>
      <c r="G25" s="13" t="s">
        <v>51</v>
      </c>
      <c r="H25" s="44"/>
      <c r="I25" s="51"/>
      <c r="J25" s="50"/>
      <c r="K25" s="16" t="s">
        <v>56</v>
      </c>
      <c r="L25" s="17"/>
      <c r="M25" s="2"/>
      <c r="N25" s="2"/>
      <c r="O25" s="2"/>
      <c r="P25" s="2"/>
      <c r="Q25" s="2"/>
    </row>
    <row r="26" spans="2:17" ht="31.5" x14ac:dyDescent="0.25">
      <c r="B26" s="114" t="s">
        <v>57</v>
      </c>
      <c r="C26" s="115"/>
      <c r="D26" s="36"/>
      <c r="E26" s="2"/>
      <c r="F26" s="2"/>
      <c r="G26" s="13" t="s">
        <v>53</v>
      </c>
      <c r="H26" s="44"/>
      <c r="I26" s="51"/>
      <c r="J26" s="50"/>
      <c r="K26" s="16" t="s">
        <v>58</v>
      </c>
      <c r="L26" s="17"/>
      <c r="M26" s="2"/>
      <c r="N26" s="2"/>
      <c r="O26" s="2"/>
      <c r="P26" s="2"/>
      <c r="Q26" s="2"/>
    </row>
    <row r="27" spans="2:17" ht="31.5" x14ac:dyDescent="0.25">
      <c r="B27" s="114" t="s">
        <v>59</v>
      </c>
      <c r="C27" s="115"/>
      <c r="D27" s="36"/>
      <c r="E27" s="2"/>
      <c r="F27" s="2"/>
      <c r="G27" s="13" t="s">
        <v>55</v>
      </c>
      <c r="H27" s="44"/>
      <c r="I27" s="51"/>
      <c r="J27" s="50"/>
      <c r="K27" s="16" t="s">
        <v>60</v>
      </c>
      <c r="L27" s="17"/>
      <c r="M27" s="2"/>
      <c r="N27" s="2"/>
      <c r="O27" s="2"/>
      <c r="P27" s="2"/>
      <c r="Q27" s="2"/>
    </row>
    <row r="28" spans="2:17" ht="15.75" x14ac:dyDescent="0.25">
      <c r="B28" s="114" t="s">
        <v>61</v>
      </c>
      <c r="C28" s="115"/>
      <c r="D28" s="36">
        <v>10</v>
      </c>
      <c r="E28" s="2"/>
      <c r="F28" s="2"/>
      <c r="G28" s="13" t="s">
        <v>57</v>
      </c>
      <c r="H28" s="44">
        <v>3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14" t="s">
        <v>62</v>
      </c>
      <c r="C29" s="115"/>
      <c r="D29" s="36">
        <v>6</v>
      </c>
      <c r="E29" s="2"/>
      <c r="F29" s="2"/>
      <c r="G29" s="13" t="s">
        <v>59</v>
      </c>
      <c r="H29" s="44">
        <v>119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9" t="s">
        <v>63</v>
      </c>
      <c r="H30" s="55"/>
      <c r="I30" s="22"/>
    </row>
    <row r="31" spans="2:17" x14ac:dyDescent="0.25">
      <c r="G31" s="23"/>
      <c r="H31" s="22"/>
      <c r="I31" s="22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38</vt:i4>
      </vt:variant>
    </vt:vector>
  </HeadingPairs>
  <TitlesOfParts>
    <vt:vector size="38" baseType="lpstr">
      <vt:lpstr>RAZEM</vt:lpstr>
      <vt:lpstr>Dolnośląski JR</vt:lpstr>
      <vt:lpstr>Kujawsko-pomorska JR</vt:lpstr>
      <vt:lpstr>Lubelska JR</vt:lpstr>
      <vt:lpstr>Lubuska</vt:lpstr>
      <vt:lpstr>Łódzka JR</vt:lpstr>
      <vt:lpstr>Małopolska JR</vt:lpstr>
      <vt:lpstr>Mazowiecka JR</vt:lpstr>
      <vt:lpstr>Opolska JR</vt:lpstr>
      <vt:lpstr>Podkarpacka JR</vt:lpstr>
      <vt:lpstr>Podlaska JR</vt:lpstr>
      <vt:lpstr>Pomorska JR</vt:lpstr>
      <vt:lpstr>Śląska JR</vt:lpstr>
      <vt:lpstr>Świętokrzyska JR</vt:lpstr>
      <vt:lpstr>Warmińsko-mazurska JR</vt:lpstr>
      <vt:lpstr>Wielkopolska JR</vt:lpstr>
      <vt:lpstr>Zachodniopomorska JR</vt:lpstr>
      <vt:lpstr>KOWR</vt:lpstr>
      <vt:lpstr>ARiMR</vt:lpstr>
      <vt:lpstr>MRiRW</vt:lpstr>
      <vt:lpstr>CDR KSOW</vt:lpstr>
      <vt:lpstr>CDR (SIR)</vt:lpstr>
      <vt:lpstr>Dolnośląski ODR</vt:lpstr>
      <vt:lpstr>Kujawsko-pomorski ODR</vt:lpstr>
      <vt:lpstr>Lubelski ODR</vt:lpstr>
      <vt:lpstr>Lubuski ODR</vt:lpstr>
      <vt:lpstr>Łódzki ODR</vt:lpstr>
      <vt:lpstr>Małopolski ODR</vt:lpstr>
      <vt:lpstr>Mazowiecki ODR</vt:lpstr>
      <vt:lpstr>Opolski ODR</vt:lpstr>
      <vt:lpstr>Podkarpacki ODR</vt:lpstr>
      <vt:lpstr>Podlaski ODR</vt:lpstr>
      <vt:lpstr>Pomorski ODR</vt:lpstr>
      <vt:lpstr>Ślaski ODR</vt:lpstr>
      <vt:lpstr>Świętokrzyski ODR</vt:lpstr>
      <vt:lpstr>Warmińsko-mazurski ODR</vt:lpstr>
      <vt:lpstr>Wielkopolski ODR</vt:lpstr>
      <vt:lpstr>Zachodniopomorski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Radzikowska</dc:creator>
  <cp:lastModifiedBy>Anna Radzikowska</cp:lastModifiedBy>
  <dcterms:created xsi:type="dcterms:W3CDTF">2024-03-08T11:25:59Z</dcterms:created>
  <dcterms:modified xsi:type="dcterms:W3CDTF">2024-03-08T13:09:38Z</dcterms:modified>
</cp:coreProperties>
</file>